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Amaral/tamu/Classes/2020-2/Population_Society(SOCI312)/Lectures/07-Fertility(chapter04)/Examples_rates/"/>
    </mc:Choice>
  </mc:AlternateContent>
  <xr:revisionPtr revIDLastSave="0" documentId="13_ncr:1_{4B1431CF-EB8B-9E48-8FA6-F49DB7D60188}" xr6:coauthVersionLast="45" xr6:coauthVersionMax="45" xr10:uidLastSave="{00000000-0000-0000-0000-000000000000}"/>
  <bookViews>
    <workbookView xWindow="0" yWindow="460" windowWidth="28800" windowHeight="16680" tabRatio="500" xr2:uid="{00000000-000D-0000-FFFF-FFFF00000000}"/>
  </bookViews>
  <sheets>
    <sheet name="Fertility rat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9" i="1" l="1"/>
  <c r="L11" i="1"/>
  <c r="L12" i="1"/>
  <c r="L13" i="1"/>
  <c r="L14" i="1"/>
  <c r="L15" i="1"/>
  <c r="L10" i="1"/>
  <c r="E24" i="1"/>
  <c r="C15" i="1" l="1"/>
  <c r="C14" i="1"/>
  <c r="C13" i="1"/>
  <c r="C12" i="1"/>
  <c r="C11" i="1"/>
  <c r="C10" i="1"/>
  <c r="C9" i="1"/>
  <c r="F9" i="1" l="1"/>
  <c r="F10" i="1"/>
  <c r="F11" i="1"/>
  <c r="F12" i="1"/>
  <c r="F13" i="1"/>
  <c r="F14" i="1"/>
  <c r="F15" i="1"/>
  <c r="J9" i="1"/>
  <c r="J10" i="1"/>
  <c r="J11" i="1"/>
  <c r="J12" i="1"/>
  <c r="J13" i="1"/>
  <c r="J14" i="1"/>
  <c r="J15" i="1"/>
  <c r="H9" i="1"/>
  <c r="H10" i="1"/>
  <c r="H11" i="1"/>
  <c r="H12" i="1"/>
  <c r="H13" i="1"/>
  <c r="H14" i="1"/>
  <c r="H15" i="1"/>
  <c r="G16" i="1"/>
  <c r="E16" i="1"/>
  <c r="D16" i="1"/>
  <c r="K12" i="1" l="1"/>
  <c r="K13" i="1"/>
  <c r="K9" i="1"/>
  <c r="K15" i="1"/>
  <c r="F16" i="1"/>
  <c r="F21" i="1" s="1"/>
  <c r="K14" i="1"/>
  <c r="K10" i="1"/>
  <c r="K11" i="1"/>
  <c r="H16" i="1"/>
  <c r="H21" i="1" s="1"/>
  <c r="L16" i="1" l="1"/>
  <c r="K16" i="1"/>
  <c r="K21" i="1" s="1"/>
  <c r="L22" i="1" l="1"/>
</calcChain>
</file>

<file path=xl/sharedStrings.xml><?xml version="1.0" encoding="utf-8"?>
<sst xmlns="http://schemas.openxmlformats.org/spreadsheetml/2006/main" count="78" uniqueCount="64">
  <si>
    <t>Age</t>
  </si>
  <si>
    <t>group</t>
  </si>
  <si>
    <t>15-19</t>
  </si>
  <si>
    <t>20-24</t>
  </si>
  <si>
    <t>25-29</t>
  </si>
  <si>
    <t>30-34</t>
  </si>
  <si>
    <t>35-39</t>
  </si>
  <si>
    <t>40-44</t>
  </si>
  <si>
    <t>45-49</t>
  </si>
  <si>
    <t>Total</t>
  </si>
  <si>
    <t>Mid-point</t>
  </si>
  <si>
    <t>of age group</t>
  </si>
  <si>
    <t>Number of</t>
  </si>
  <si>
    <t>women in age</t>
  </si>
  <si>
    <t>Number</t>
  </si>
  <si>
    <t>of births</t>
  </si>
  <si>
    <t>to women in</t>
  </si>
  <si>
    <t>age group</t>
  </si>
  <si>
    <t>Age-specific</t>
  </si>
  <si>
    <t>female births</t>
  </si>
  <si>
    <t>Female</t>
  </si>
  <si>
    <t>births per</t>
  </si>
  <si>
    <t>women</t>
  </si>
  <si>
    <t>Proportion of</t>
  </si>
  <si>
    <t>surviving to</t>
  </si>
  <si>
    <t>midpoint of age</t>
  </si>
  <si>
    <t>interval</t>
  </si>
  <si>
    <t>Source: Data from Table 6.3 (Weeks 2015, p. 225). Only nLx from Table 5.3 (Weeks 2015, p.174).</t>
  </si>
  <si>
    <t>during 5-year</t>
  </si>
  <si>
    <t>Column (2) x</t>
  </si>
  <si>
    <t>F</t>
  </si>
  <si>
    <t>bf</t>
  </si>
  <si>
    <t>b</t>
  </si>
  <si>
    <t>Column (10)</t>
  </si>
  <si>
    <t>sum of</t>
  </si>
  <si>
    <t>column (4) /</t>
  </si>
  <si>
    <t>column (3)</t>
  </si>
  <si>
    <t>column (5) x 5 =</t>
  </si>
  <si>
    <t>column (7) x 5 =</t>
  </si>
  <si>
    <t>Calculation of fertility rates, United States, 2012</t>
  </si>
  <si>
    <t>fertility rate</t>
  </si>
  <si>
    <t>l0 = Radix =</t>
  </si>
  <si>
    <t>Daughters</t>
  </si>
  <si>
    <t>per surviving</t>
  </si>
  <si>
    <t>the age interval</t>
  </si>
  <si>
    <t>(nLx)</t>
  </si>
  <si>
    <t>Note: Cells in yellow are raw data collected to estimate all indicators.</t>
  </si>
  <si>
    <t>GFR (15-49) =</t>
  </si>
  <si>
    <t>TFR (15-49) =</t>
  </si>
  <si>
    <t>GRR (15-49) =</t>
  </si>
  <si>
    <t>NRR (15-49) =</t>
  </si>
  <si>
    <t>column (10) x 5 =</t>
  </si>
  <si>
    <t>x 1,000 =</t>
  </si>
  <si>
    <t>nLx</t>
  </si>
  <si>
    <t>ASFRf * nLx/5*l0</t>
  </si>
  <si>
    <t>ASFRf * nLx/5*l0 * i * mid-point</t>
  </si>
  <si>
    <t>ASFR = b / F</t>
  </si>
  <si>
    <t>ASFRf = bf / F</t>
  </si>
  <si>
    <t>mid-point</t>
  </si>
  <si>
    <t>nLx/5*l0</t>
  </si>
  <si>
    <t>sum of column (11)</t>
  </si>
  <si>
    <t>divided by NRR =</t>
  </si>
  <si>
    <t>Mean length of a</t>
  </si>
  <si>
    <t>generation (15-49)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</si>
</sst>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0"/>
    <numFmt numFmtId="166" formatCode="0.0000"/>
    <numFmt numFmtId="167" formatCode="0.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0" fontId="1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65" fontId="1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167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166" fontId="1" fillId="0" borderId="3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3" fontId="0" fillId="2" borderId="0" xfId="0" applyNumberFormat="1" applyFill="1" applyAlignment="1">
      <alignment horizontal="center"/>
    </xf>
    <xf numFmtId="3" fontId="1" fillId="0" borderId="0" xfId="0" applyNumberFormat="1" applyFont="1" applyAlignment="1">
      <alignment horizontal="center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12307537990901"/>
          <c:y val="7.8559738134206206E-2"/>
          <c:w val="0.82279836835682196"/>
          <c:h val="0.75962936711470797"/>
        </c:manualLayout>
      </c:layout>
      <c:lineChart>
        <c:grouping val="standar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'Fertility rates'!$B$9:$B$15</c:f>
              <c:strCache>
                <c:ptCount val="7"/>
                <c:pt idx="0">
                  <c:v>15-19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</c:strCache>
            </c:strRef>
          </c:cat>
          <c:val>
            <c:numRef>
              <c:f>'Fertility rates'!$F$9:$F$15</c:f>
              <c:numCache>
                <c:formatCode>0.0000</c:formatCode>
                <c:ptCount val="7"/>
                <c:pt idx="0">
                  <c:v>2.9370327936347557E-2</c:v>
                </c:pt>
                <c:pt idx="1">
                  <c:v>8.3091537262908063E-2</c:v>
                </c:pt>
                <c:pt idx="2">
                  <c:v>0.10649608089874013</c:v>
                </c:pt>
                <c:pt idx="3">
                  <c:v>9.7283991717839788E-2</c:v>
                </c:pt>
                <c:pt idx="4">
                  <c:v>4.8325967561957298E-2</c:v>
                </c:pt>
                <c:pt idx="5">
                  <c:v>1.036774023303691E-2</c:v>
                </c:pt>
                <c:pt idx="6">
                  <c:v>6.5284094816915378E-4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49-C44B-A8B4-865C37A4E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9320808"/>
        <c:axId val="-2144819416"/>
      </c:lineChart>
      <c:catAx>
        <c:axId val="2069320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>
                    <a:latin typeface="Arial"/>
                    <a:cs typeface="Arial"/>
                  </a:defRPr>
                </a:pPr>
                <a:r>
                  <a:rPr lang="en-US" sz="1200">
                    <a:latin typeface="Arial"/>
                    <a:cs typeface="Arial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0.47239179497467298"/>
              <c:y val="0.9115666842790309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/>
                <a:cs typeface="Arial"/>
              </a:defRPr>
            </a:pPr>
            <a:endParaRPr lang="en-US"/>
          </a:p>
        </c:txPr>
        <c:crossAx val="-2144819416"/>
        <c:crosses val="autoZero"/>
        <c:auto val="1"/>
        <c:lblAlgn val="ctr"/>
        <c:lblOffset val="100"/>
        <c:noMultiLvlLbl val="0"/>
      </c:catAx>
      <c:valAx>
        <c:axId val="-21448194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Arial"/>
                    <a:cs typeface="Arial"/>
                  </a:defRPr>
                </a:pPr>
                <a:r>
                  <a:rPr lang="en-US" sz="1200">
                    <a:latin typeface="Arial"/>
                    <a:cs typeface="Arial"/>
                  </a:rPr>
                  <a:t>Age-specific fertility rate</a:t>
                </a:r>
              </a:p>
            </c:rich>
          </c:tx>
          <c:layout>
            <c:manualLayout>
              <c:xMode val="edge"/>
              <c:yMode val="edge"/>
              <c:x val="1.0615711252653899E-2"/>
              <c:y val="0.23010528757555099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/>
                <a:cs typeface="Arial"/>
              </a:defRPr>
            </a:pPr>
            <a:endParaRPr lang="en-US"/>
          </a:p>
        </c:txPr>
        <c:crossAx val="2069320808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63500</xdr:colOff>
      <xdr:row>3</xdr:row>
      <xdr:rowOff>12700</xdr:rowOff>
    </xdr:from>
    <xdr:to>
      <xdr:col>19</xdr:col>
      <xdr:colOff>266700</xdr:colOff>
      <xdr:row>23</xdr:row>
      <xdr:rowOff>82550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27FB04B-644D-2B43-93CC-465FD82149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27"/>
  <sheetViews>
    <sheetView tabSelected="1" zoomScaleNormal="100" workbookViewId="0"/>
  </sheetViews>
  <sheetFormatPr baseColWidth="10" defaultRowHeight="16" x14ac:dyDescent="0.2"/>
  <cols>
    <col min="2" max="2" width="10.83203125" style="1"/>
    <col min="3" max="3" width="11.5" style="1" bestFit="1" customWidth="1"/>
    <col min="4" max="4" width="12.6640625" style="1" bestFit="1" customWidth="1"/>
    <col min="5" max="5" width="13.6640625" style="1" bestFit="1" customWidth="1"/>
    <col min="6" max="6" width="14.1640625" style="1" bestFit="1" customWidth="1"/>
    <col min="7" max="7" width="12" style="1" bestFit="1" customWidth="1"/>
    <col min="8" max="10" width="14.1640625" style="1" bestFit="1" customWidth="1"/>
    <col min="11" max="11" width="15.83203125" style="1" customWidth="1"/>
    <col min="12" max="12" width="28.33203125" style="1" bestFit="1" customWidth="1"/>
  </cols>
  <sheetData>
    <row r="1" spans="2:12" x14ac:dyDescent="0.2">
      <c r="B1" s="16" t="s">
        <v>39</v>
      </c>
    </row>
    <row r="2" spans="2:12" x14ac:dyDescent="0.2">
      <c r="B2" s="11">
        <v>1</v>
      </c>
      <c r="C2" s="11">
        <v>2</v>
      </c>
      <c r="D2" s="11">
        <v>3</v>
      </c>
      <c r="E2" s="11">
        <v>4</v>
      </c>
      <c r="F2" s="11">
        <v>5</v>
      </c>
      <c r="G2" s="11">
        <v>6</v>
      </c>
      <c r="H2" s="11">
        <v>7</v>
      </c>
      <c r="I2" s="11">
        <v>8</v>
      </c>
      <c r="J2" s="11">
        <v>9</v>
      </c>
      <c r="K2" s="11">
        <v>10</v>
      </c>
      <c r="L2" s="11">
        <v>11</v>
      </c>
    </row>
    <row r="3" spans="2:12" x14ac:dyDescent="0.2">
      <c r="B3" s="12"/>
      <c r="C3" s="12" t="s">
        <v>58</v>
      </c>
      <c r="D3" s="12" t="s">
        <v>30</v>
      </c>
      <c r="E3" s="12" t="s">
        <v>32</v>
      </c>
      <c r="F3" s="12" t="s">
        <v>56</v>
      </c>
      <c r="G3" s="12" t="s">
        <v>31</v>
      </c>
      <c r="H3" s="12" t="s">
        <v>57</v>
      </c>
      <c r="I3" s="12" t="s">
        <v>53</v>
      </c>
      <c r="J3" s="12" t="s">
        <v>59</v>
      </c>
      <c r="K3" s="12" t="s">
        <v>54</v>
      </c>
      <c r="L3" s="12" t="s">
        <v>55</v>
      </c>
    </row>
    <row r="4" spans="2:12" x14ac:dyDescent="0.2">
      <c r="B4" s="3"/>
      <c r="C4" s="3"/>
      <c r="D4" s="3"/>
      <c r="E4" s="3"/>
      <c r="F4" s="3"/>
      <c r="G4" s="3"/>
      <c r="H4" s="3"/>
      <c r="I4" s="3" t="s">
        <v>12</v>
      </c>
      <c r="J4" s="3" t="s">
        <v>23</v>
      </c>
      <c r="K4" s="3" t="s">
        <v>42</v>
      </c>
      <c r="L4" s="3"/>
    </row>
    <row r="5" spans="2:12" x14ac:dyDescent="0.2">
      <c r="B5" s="3"/>
      <c r="C5" s="3"/>
      <c r="D5" s="3"/>
      <c r="E5" s="3" t="s">
        <v>14</v>
      </c>
      <c r="F5" s="3"/>
      <c r="G5" s="3" t="s">
        <v>12</v>
      </c>
      <c r="H5" s="3"/>
      <c r="I5" s="3" t="s">
        <v>22</v>
      </c>
      <c r="J5" s="3" t="s">
        <v>22</v>
      </c>
      <c r="K5" s="3" t="s">
        <v>43</v>
      </c>
      <c r="L5" s="3"/>
    </row>
    <row r="6" spans="2:12" x14ac:dyDescent="0.2">
      <c r="B6" s="3"/>
      <c r="C6" s="3"/>
      <c r="D6" s="3" t="s">
        <v>12</v>
      </c>
      <c r="E6" s="3" t="s">
        <v>15</v>
      </c>
      <c r="G6" s="3" t="s">
        <v>19</v>
      </c>
      <c r="H6" s="3" t="s">
        <v>20</v>
      </c>
      <c r="I6" s="3" t="s">
        <v>24</v>
      </c>
      <c r="J6" s="3" t="s">
        <v>24</v>
      </c>
      <c r="K6" s="3" t="s">
        <v>22</v>
      </c>
      <c r="L6" s="3"/>
    </row>
    <row r="7" spans="2:12" x14ac:dyDescent="0.2">
      <c r="B7" s="3" t="s">
        <v>0</v>
      </c>
      <c r="C7" s="3" t="s">
        <v>10</v>
      </c>
      <c r="D7" s="3" t="s">
        <v>13</v>
      </c>
      <c r="E7" s="3" t="s">
        <v>16</v>
      </c>
      <c r="F7" s="3" t="s">
        <v>18</v>
      </c>
      <c r="G7" s="3" t="s">
        <v>16</v>
      </c>
      <c r="H7" s="3" t="s">
        <v>21</v>
      </c>
      <c r="I7" s="3" t="s">
        <v>44</v>
      </c>
      <c r="J7" s="3" t="s">
        <v>25</v>
      </c>
      <c r="K7" s="3" t="s">
        <v>28</v>
      </c>
      <c r="L7" s="3" t="s">
        <v>29</v>
      </c>
    </row>
    <row r="8" spans="2:12" x14ac:dyDescent="0.2">
      <c r="B8" s="12" t="s">
        <v>1</v>
      </c>
      <c r="C8" s="12" t="s">
        <v>11</v>
      </c>
      <c r="D8" s="12" t="s">
        <v>1</v>
      </c>
      <c r="E8" s="12" t="s">
        <v>17</v>
      </c>
      <c r="F8" s="12" t="s">
        <v>40</v>
      </c>
      <c r="G8" s="12" t="s">
        <v>17</v>
      </c>
      <c r="H8" s="12" t="s">
        <v>22</v>
      </c>
      <c r="I8" s="12" t="s">
        <v>45</v>
      </c>
      <c r="J8" s="12" t="s">
        <v>26</v>
      </c>
      <c r="K8" s="12" t="s">
        <v>26</v>
      </c>
      <c r="L8" s="12" t="s">
        <v>33</v>
      </c>
    </row>
    <row r="9" spans="2:12" x14ac:dyDescent="0.2">
      <c r="B9" s="2" t="s">
        <v>2</v>
      </c>
      <c r="C9" s="1">
        <f>(15+20)/2</f>
        <v>17.5</v>
      </c>
      <c r="D9" s="17">
        <v>10397841</v>
      </c>
      <c r="E9" s="17">
        <v>305388</v>
      </c>
      <c r="F9" s="8">
        <f t="shared" ref="F9:F15" si="0">E9/D9</f>
        <v>2.9370327936347557E-2</v>
      </c>
      <c r="G9" s="17">
        <v>149182</v>
      </c>
      <c r="H9" s="8">
        <f t="shared" ref="H9:H15" si="1">G9/D9</f>
        <v>1.4347401542300945E-2</v>
      </c>
      <c r="I9" s="17">
        <v>495615</v>
      </c>
      <c r="J9" s="8">
        <f>I9/(5*I$19)</f>
        <v>0.99123000000000006</v>
      </c>
      <c r="K9" s="8">
        <f t="shared" ref="K9:K15" si="2">H9*J9</f>
        <v>1.4221574830774967E-2</v>
      </c>
      <c r="L9" s="8">
        <f>K9*5*C9</f>
        <v>1.2443877976928095</v>
      </c>
    </row>
    <row r="10" spans="2:12" x14ac:dyDescent="0.2">
      <c r="B10" s="2" t="s">
        <v>3</v>
      </c>
      <c r="C10" s="1">
        <f>(20+25)/2</f>
        <v>22.5</v>
      </c>
      <c r="D10" s="17">
        <v>11033747</v>
      </c>
      <c r="E10" s="17">
        <v>916811</v>
      </c>
      <c r="F10" s="8">
        <f t="shared" si="0"/>
        <v>8.3091537262908063E-2</v>
      </c>
      <c r="G10" s="17">
        <v>447862</v>
      </c>
      <c r="H10" s="8">
        <f t="shared" si="1"/>
        <v>4.059020022844461E-2</v>
      </c>
      <c r="I10" s="17">
        <v>494662</v>
      </c>
      <c r="J10" s="8">
        <f>I10/(5*I$19)</f>
        <v>0.98932399999999998</v>
      </c>
      <c r="K10" s="8">
        <f t="shared" si="2"/>
        <v>4.0156859250805733E-2</v>
      </c>
      <c r="L10" s="8">
        <f>K10*5*C10</f>
        <v>4.5176466657156444</v>
      </c>
    </row>
    <row r="11" spans="2:12" x14ac:dyDescent="0.2">
      <c r="B11" s="2" t="s">
        <v>4</v>
      </c>
      <c r="C11" s="1">
        <f>(25+30)/2</f>
        <v>27.5</v>
      </c>
      <c r="D11" s="17">
        <v>10553440</v>
      </c>
      <c r="E11" s="17">
        <v>1123900</v>
      </c>
      <c r="F11" s="8">
        <f t="shared" si="0"/>
        <v>0.10649608089874013</v>
      </c>
      <c r="G11" s="17">
        <v>549025</v>
      </c>
      <c r="H11" s="8">
        <f t="shared" si="1"/>
        <v>5.2023321305659578E-2</v>
      </c>
      <c r="I11" s="17">
        <v>493440</v>
      </c>
      <c r="J11" s="8">
        <f>I11/(5*I$19)</f>
        <v>0.98687999999999998</v>
      </c>
      <c r="K11" s="8">
        <f t="shared" si="2"/>
        <v>5.1340775330129325E-2</v>
      </c>
      <c r="L11" s="8">
        <f t="shared" ref="L11:L15" si="3">K11*5*C11</f>
        <v>7.0593566078927825</v>
      </c>
    </row>
    <row r="12" spans="2:12" x14ac:dyDescent="0.2">
      <c r="B12" s="2" t="s">
        <v>5</v>
      </c>
      <c r="C12" s="1">
        <f>(30+35)/2</f>
        <v>32.5</v>
      </c>
      <c r="D12" s="17">
        <v>10417089</v>
      </c>
      <c r="E12" s="17">
        <v>1013416</v>
      </c>
      <c r="F12" s="8">
        <f t="shared" si="0"/>
        <v>9.7283991717839788E-2</v>
      </c>
      <c r="G12" s="17">
        <v>495054</v>
      </c>
      <c r="H12" s="8">
        <f t="shared" si="1"/>
        <v>4.7523257217059391E-2</v>
      </c>
      <c r="I12" s="17">
        <v>491925</v>
      </c>
      <c r="J12" s="8">
        <f>I12/(5*I$19)</f>
        <v>0.98385</v>
      </c>
      <c r="K12" s="8">
        <f t="shared" si="2"/>
        <v>4.6755756613003879E-2</v>
      </c>
      <c r="L12" s="8">
        <f t="shared" si="3"/>
        <v>7.5978104496131307</v>
      </c>
    </row>
    <row r="13" spans="2:12" x14ac:dyDescent="0.2">
      <c r="B13" s="2" t="s">
        <v>6</v>
      </c>
      <c r="C13" s="1">
        <f>(35+40)/2</f>
        <v>37.5</v>
      </c>
      <c r="D13" s="17">
        <v>9773586</v>
      </c>
      <c r="E13" s="17">
        <v>472318</v>
      </c>
      <c r="F13" s="8">
        <f t="shared" si="0"/>
        <v>4.8325967561957298E-2</v>
      </c>
      <c r="G13" s="17">
        <v>230727</v>
      </c>
      <c r="H13" s="8">
        <f t="shared" si="1"/>
        <v>2.3607200059425477E-2</v>
      </c>
      <c r="I13" s="17">
        <v>489852</v>
      </c>
      <c r="J13" s="8">
        <f>I13/(5*I$19)</f>
        <v>0.97970400000000002</v>
      </c>
      <c r="K13" s="8">
        <f t="shared" si="2"/>
        <v>2.3128068327019378E-2</v>
      </c>
      <c r="L13" s="8">
        <f t="shared" si="3"/>
        <v>4.3365128113161333</v>
      </c>
    </row>
    <row r="14" spans="2:12" x14ac:dyDescent="0.2">
      <c r="B14" s="2" t="s">
        <v>7</v>
      </c>
      <c r="C14" s="1">
        <f>(40+45)/2</f>
        <v>42.5</v>
      </c>
      <c r="D14" s="17">
        <v>10569227</v>
      </c>
      <c r="E14" s="17">
        <v>109579</v>
      </c>
      <c r="F14" s="8">
        <f t="shared" si="0"/>
        <v>1.036774023303691E-2</v>
      </c>
      <c r="G14" s="17">
        <v>53529</v>
      </c>
      <c r="H14" s="8">
        <f t="shared" si="1"/>
        <v>5.0646087930555379E-3</v>
      </c>
      <c r="I14" s="17">
        <v>486656</v>
      </c>
      <c r="J14" s="8">
        <f>I14/(5*I$19)</f>
        <v>0.97331199999999995</v>
      </c>
      <c r="K14" s="8">
        <f t="shared" si="2"/>
        <v>4.9294445135864718E-3</v>
      </c>
      <c r="L14" s="8">
        <f t="shared" si="3"/>
        <v>1.0475069591371251</v>
      </c>
    </row>
    <row r="15" spans="2:12" x14ac:dyDescent="0.2">
      <c r="B15" s="2" t="s">
        <v>8</v>
      </c>
      <c r="C15" s="1">
        <f>(45+50)/2</f>
        <v>47.5</v>
      </c>
      <c r="D15" s="17">
        <v>10962854</v>
      </c>
      <c r="E15" s="17">
        <v>7157</v>
      </c>
      <c r="F15" s="8">
        <f t="shared" si="0"/>
        <v>6.5284094816915378E-4</v>
      </c>
      <c r="G15" s="17">
        <v>3496</v>
      </c>
      <c r="H15" s="8">
        <f t="shared" si="1"/>
        <v>3.1889506145023913E-4</v>
      </c>
      <c r="I15" s="17">
        <v>481639</v>
      </c>
      <c r="J15" s="8">
        <f>I15/(5*I$19)</f>
        <v>0.96327799999999997</v>
      </c>
      <c r="K15" s="8">
        <f t="shared" si="2"/>
        <v>3.0718459700366342E-4</v>
      </c>
      <c r="L15" s="8">
        <f t="shared" si="3"/>
        <v>7.2956341788370058E-2</v>
      </c>
    </row>
    <row r="16" spans="2:12" x14ac:dyDescent="0.2">
      <c r="B16" s="13" t="s">
        <v>9</v>
      </c>
      <c r="C16" s="13"/>
      <c r="D16" s="14">
        <f>SUM(D9:D15)</f>
        <v>73707784</v>
      </c>
      <c r="E16" s="14">
        <f>SUM(E9:E15)</f>
        <v>3948569</v>
      </c>
      <c r="F16" s="15">
        <f>SUM(F9:F15)</f>
        <v>0.37558848655899885</v>
      </c>
      <c r="G16" s="14">
        <f>SUM(G9:G15)</f>
        <v>1928875</v>
      </c>
      <c r="H16" s="15">
        <f>SUM(H9:H15)</f>
        <v>0.1834748842073958</v>
      </c>
      <c r="I16" s="14"/>
      <c r="J16" s="13"/>
      <c r="K16" s="15">
        <f>SUM(K9:K15)</f>
        <v>0.18083966346232344</v>
      </c>
      <c r="L16" s="15">
        <f>SUM(L9:L15)</f>
        <v>25.876177633155994</v>
      </c>
    </row>
    <row r="17" spans="2:12" x14ac:dyDescent="0.2">
      <c r="I17" s="4"/>
      <c r="K17" s="6"/>
      <c r="L17" s="6"/>
    </row>
    <row r="18" spans="2:12" x14ac:dyDescent="0.2">
      <c r="E18" s="3" t="s">
        <v>47</v>
      </c>
      <c r="F18" s="3" t="s">
        <v>48</v>
      </c>
      <c r="G18" s="3"/>
      <c r="H18" s="3" t="s">
        <v>49</v>
      </c>
      <c r="I18" s="18" t="s">
        <v>41</v>
      </c>
      <c r="K18" s="7" t="s">
        <v>50</v>
      </c>
      <c r="L18" s="7" t="s">
        <v>62</v>
      </c>
    </row>
    <row r="19" spans="2:12" x14ac:dyDescent="0.2">
      <c r="E19" s="1" t="s">
        <v>34</v>
      </c>
      <c r="F19" s="1" t="s">
        <v>34</v>
      </c>
      <c r="G19" s="3"/>
      <c r="H19" s="1" t="s">
        <v>34</v>
      </c>
      <c r="I19" s="4">
        <v>100000</v>
      </c>
      <c r="K19" s="1" t="s">
        <v>34</v>
      </c>
      <c r="L19" s="7" t="s">
        <v>63</v>
      </c>
    </row>
    <row r="20" spans="2:12" x14ac:dyDescent="0.2">
      <c r="E20" s="1" t="s">
        <v>35</v>
      </c>
      <c r="F20" s="1" t="s">
        <v>37</v>
      </c>
      <c r="H20" s="1" t="s">
        <v>38</v>
      </c>
      <c r="K20" s="1" t="s">
        <v>51</v>
      </c>
      <c r="L20" s="1" t="s">
        <v>60</v>
      </c>
    </row>
    <row r="21" spans="2:12" x14ac:dyDescent="0.2">
      <c r="E21" s="1" t="s">
        <v>34</v>
      </c>
      <c r="F21" s="10">
        <f>F16*5</f>
        <v>1.8779424327949943</v>
      </c>
      <c r="H21" s="9">
        <f>H16*5</f>
        <v>0.91737442103697897</v>
      </c>
      <c r="K21" s="9">
        <f>K16*5</f>
        <v>0.90419831731161726</v>
      </c>
      <c r="L21" s="1" t="s">
        <v>61</v>
      </c>
    </row>
    <row r="22" spans="2:12" x14ac:dyDescent="0.2">
      <c r="E22" s="1" t="s">
        <v>36</v>
      </c>
      <c r="L22" s="5">
        <f>L16/K21</f>
        <v>28.617812196434546</v>
      </c>
    </row>
    <row r="23" spans="2:12" x14ac:dyDescent="0.2">
      <c r="E23" s="1" t="s">
        <v>52</v>
      </c>
    </row>
    <row r="24" spans="2:12" x14ac:dyDescent="0.2">
      <c r="E24" s="5">
        <f>SUM(E9:E15)/SUM(D9:D15)*1000</f>
        <v>53.570583535654798</v>
      </c>
    </row>
    <row r="26" spans="2:12" x14ac:dyDescent="0.2">
      <c r="B26" s="19" t="s">
        <v>46</v>
      </c>
      <c r="C26" s="20"/>
      <c r="D26" s="20"/>
      <c r="E26" s="20"/>
      <c r="F26" s="20"/>
    </row>
    <row r="27" spans="2:12" x14ac:dyDescent="0.2">
      <c r="B27" s="21" t="s">
        <v>27</v>
      </c>
      <c r="C27" s="22"/>
      <c r="D27" s="22"/>
      <c r="E27" s="22"/>
      <c r="F27" s="22"/>
      <c r="G27" s="22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Fertility rates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Amaral, Ernesto</dc:creator>
  <cp:lastModifiedBy>Ernesto Amaral</cp:lastModifiedBy>
  <dcterms:created xsi:type="dcterms:W3CDTF">2016-04-12T12:24:32Z</dcterms:created>
  <dcterms:modified xsi:type="dcterms:W3CDTF">2020-10-07T21:21:25Z</dcterms:modified>
</cp:coreProperties>
</file>