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19-2/Demographic_Methods(SOCI320)/Exams_assignments/Assignment1/"/>
    </mc:Choice>
  </mc:AlternateContent>
  <xr:revisionPtr revIDLastSave="0" documentId="13_ncr:1_{B5584E20-EC09-7E43-8AB4-027A4B4B96AB}" xr6:coauthVersionLast="36" xr6:coauthVersionMax="36" xr10:uidLastSave="{00000000-0000-0000-0000-000000000000}"/>
  <bookViews>
    <workbookView xWindow="11280" yWindow="1080" windowWidth="27120" windowHeight="16540" tabRatio="500" xr2:uid="{00000000-000D-0000-FFFF-FFFF00000000}"/>
  </bookViews>
  <sheets>
    <sheet name="Question 1-1" sheetId="1" r:id="rId1"/>
    <sheet name="Question 1-5" sheetId="2" r:id="rId2"/>
    <sheet name="Question 1-9" sheetId="3" r:id="rId3"/>
    <sheet name="Question 1-13" sheetId="5" r:id="rId4"/>
    <sheet name="Question 2-3" sheetId="4" r:id="rId5"/>
    <sheet name="Question 2-4" sheetId="6" r:id="rId6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6" l="1"/>
  <c r="G13" i="6" s="1"/>
  <c r="G5" i="6"/>
  <c r="G6" i="6"/>
  <c r="G9" i="6"/>
  <c r="G10" i="6"/>
  <c r="F3" i="6"/>
  <c r="G3" i="6" s="1"/>
  <c r="F4" i="6"/>
  <c r="G4" i="6" s="1"/>
  <c r="F5" i="6"/>
  <c r="F6" i="6"/>
  <c r="F7" i="6"/>
  <c r="G7" i="6" s="1"/>
  <c r="F8" i="6"/>
  <c r="G8" i="6" s="1"/>
  <c r="F9" i="6"/>
  <c r="F10" i="6"/>
  <c r="F11" i="6"/>
  <c r="G11" i="6" s="1"/>
  <c r="F2" i="6"/>
  <c r="G2" i="6" s="1"/>
  <c r="G17" i="5"/>
  <c r="H3" i="5"/>
  <c r="H4" i="5" s="1"/>
  <c r="H5" i="5" s="1"/>
  <c r="H6" i="5" s="1"/>
  <c r="H7" i="5" s="1"/>
  <c r="H8" i="5" s="1"/>
  <c r="H9" i="5" s="1"/>
  <c r="H10" i="5" s="1"/>
  <c r="H11" i="5" s="1"/>
  <c r="H12" i="5" s="1"/>
  <c r="H13" i="5" s="1"/>
  <c r="H14" i="5" s="1"/>
  <c r="D14" i="5"/>
  <c r="D15" i="5"/>
  <c r="D16" i="5"/>
  <c r="D17" i="5"/>
  <c r="C27" i="5"/>
  <c r="D18" i="5" s="1"/>
  <c r="D19" i="5" s="1"/>
  <c r="D20" i="5" s="1"/>
  <c r="D21" i="5" s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4" i="5"/>
  <c r="D22" i="5" l="1"/>
  <c r="D23" i="5" s="1"/>
  <c r="D24" i="5" s="1"/>
  <c r="D25" i="5" s="1"/>
  <c r="B8" i="4"/>
  <c r="C6" i="1"/>
  <c r="C4" i="1"/>
  <c r="B7" i="4"/>
  <c r="B6" i="4"/>
  <c r="D4" i="3"/>
  <c r="D5" i="3"/>
  <c r="D3" i="3"/>
  <c r="D14" i="2"/>
  <c r="C14" i="2"/>
  <c r="C13" i="2"/>
  <c r="D13" i="2" s="1"/>
  <c r="C12" i="2"/>
  <c r="D12" i="2" s="1"/>
  <c r="C11" i="2"/>
  <c r="D11" i="2" s="1"/>
</calcChain>
</file>

<file path=xl/sharedStrings.xml><?xml version="1.0" encoding="utf-8"?>
<sst xmlns="http://schemas.openxmlformats.org/spreadsheetml/2006/main" count="60" uniqueCount="33">
  <si>
    <t>Indonesia</t>
  </si>
  <si>
    <t>Population</t>
  </si>
  <si>
    <t>Year</t>
  </si>
  <si>
    <t>Growth rates</t>
  </si>
  <si>
    <t>Doubling times</t>
  </si>
  <si>
    <t>Growth rate</t>
  </si>
  <si>
    <t>Start of period</t>
  </si>
  <si>
    <t>End of period</t>
  </si>
  <si>
    <t>Brazil</t>
  </si>
  <si>
    <t>Pakistan</t>
  </si>
  <si>
    <t>Nigeria</t>
  </si>
  <si>
    <t>Country</t>
  </si>
  <si>
    <t>2012-2020</t>
  </si>
  <si>
    <t>Poland has stationary population</t>
  </si>
  <si>
    <t>e0</t>
  </si>
  <si>
    <t>Births</t>
  </si>
  <si>
    <t>CBR</t>
  </si>
  <si>
    <t>Projected</t>
  </si>
  <si>
    <t>1900-2000</t>
  </si>
  <si>
    <t>Actual population</t>
  </si>
  <si>
    <t>Predicted population</t>
  </si>
  <si>
    <t>U.S. Census counts in millions</t>
  </si>
  <si>
    <t>China</t>
  </si>
  <si>
    <t>India</t>
  </si>
  <si>
    <t>USA</t>
  </si>
  <si>
    <t>Bangladesh</t>
  </si>
  <si>
    <t>Russia</t>
  </si>
  <si>
    <t>Japan</t>
  </si>
  <si>
    <t>World</t>
  </si>
  <si>
    <t>Rank</t>
  </si>
  <si>
    <t>b</t>
  </si>
  <si>
    <t>b * e0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</si>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</sst>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7" formatCode="0.000000"/>
    <numFmt numFmtId="168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center"/>
    </xf>
    <xf numFmtId="165" fontId="1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0" fontId="1" fillId="0" borderId="0" xfId="0" quotePrefix="1" applyFont="1" applyAlignment="1">
      <alignment horizontal="center"/>
    </xf>
    <xf numFmtId="3" fontId="0" fillId="0" borderId="0" xfId="0" applyNumberFormat="1"/>
    <xf numFmtId="2" fontId="0" fillId="0" borderId="0" xfId="0" applyNumberFormat="1" applyAlignment="1">
      <alignment horizontal="center"/>
    </xf>
    <xf numFmtId="168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167" fontId="0" fillId="0" borderId="0" xfId="0" applyNumberFormat="1" applyFont="1" applyAlignment="1">
      <alignment horizontal="right"/>
    </xf>
    <xf numFmtId="168" fontId="0" fillId="0" borderId="0" xfId="0" applyNumberFormat="1" applyFont="1" applyAlignment="1">
      <alignment horizontal="right"/>
    </xf>
    <xf numFmtId="0" fontId="0" fillId="0" borderId="0" xfId="0" applyFont="1" applyAlignment="1"/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8" fontId="0" fillId="0" borderId="0" xfId="0" applyNumberFormat="1" applyFont="1" applyBorder="1" applyAlignment="1">
      <alignment horizontal="right" vertical="center"/>
    </xf>
    <xf numFmtId="168" fontId="0" fillId="0" borderId="0" xfId="0" applyNumberForma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U.S. actual</a:t>
            </a:r>
            <a:r>
              <a:rPr lang="en-US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popuation vs. predicted population, 1900-2010</a:t>
            </a:r>
            <a:endParaRPr lang="en-US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'Question 1-13'!$G$2</c:f>
              <c:strCache>
                <c:ptCount val="1"/>
                <c:pt idx="0">
                  <c:v>Actual population</c:v>
                </c:pt>
              </c:strCache>
            </c:strRef>
          </c:tx>
          <c:spPr>
            <a:ln w="571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'Question 1-13'!$F$3:$F$14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'Question 1-13'!$G$3:$G$14</c:f>
              <c:numCache>
                <c:formatCode>0.000</c:formatCode>
                <c:ptCount val="12"/>
                <c:pt idx="0">
                  <c:v>75.995000000000005</c:v>
                </c:pt>
                <c:pt idx="1">
                  <c:v>91.971999999999994</c:v>
                </c:pt>
                <c:pt idx="2">
                  <c:v>105.711</c:v>
                </c:pt>
                <c:pt idx="3">
                  <c:v>122.77500000000001</c:v>
                </c:pt>
                <c:pt idx="4">
                  <c:v>131.66900000000001</c:v>
                </c:pt>
                <c:pt idx="5">
                  <c:v>150.697</c:v>
                </c:pt>
                <c:pt idx="6">
                  <c:v>178.464</c:v>
                </c:pt>
                <c:pt idx="7">
                  <c:v>203.21199999999999</c:v>
                </c:pt>
                <c:pt idx="8">
                  <c:v>226.54599999999999</c:v>
                </c:pt>
                <c:pt idx="9">
                  <c:v>248.71</c:v>
                </c:pt>
                <c:pt idx="10">
                  <c:v>281.42099999999999</c:v>
                </c:pt>
                <c:pt idx="11">
                  <c:v>308.745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11-674D-AD71-97E3584341B7}"/>
            </c:ext>
          </c:extLst>
        </c:ser>
        <c:ser>
          <c:idx val="1"/>
          <c:order val="1"/>
          <c:tx>
            <c:strRef>
              <c:f>'Question 1-13'!$H$2</c:f>
              <c:strCache>
                <c:ptCount val="1"/>
                <c:pt idx="0">
                  <c:v>Predicted population</c:v>
                </c:pt>
              </c:strCache>
            </c:strRef>
          </c:tx>
          <c:spPr>
            <a:ln w="571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'Question 1-13'!$F$3:$F$14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'Question 1-13'!$H$3:$H$14</c:f>
              <c:numCache>
                <c:formatCode>0.000</c:formatCode>
                <c:ptCount val="12"/>
                <c:pt idx="0">
                  <c:v>75.995000000000005</c:v>
                </c:pt>
                <c:pt idx="1">
                  <c:v>86.624784576857706</c:v>
                </c:pt>
                <c:pt idx="2">
                  <c:v>98.741408026672858</c:v>
                </c:pt>
                <c:pt idx="3">
                  <c:v>112.55284162281919</c:v>
                </c:pt>
                <c:pt idx="4">
                  <c:v>128.29614657661548</c:v>
                </c:pt>
                <c:pt idx="5">
                  <c:v>146.24154298625271</c:v>
                </c:pt>
                <c:pt idx="6">
                  <c:v>166.69704792909292</c:v>
                </c:pt>
                <c:pt idx="7">
                  <c:v>190.01376230614903</c:v>
                </c:pt>
                <c:pt idx="8">
                  <c:v>216.59189718281996</c:v>
                </c:pt>
                <c:pt idx="9">
                  <c:v>246.88764306276323</c:v>
                </c:pt>
                <c:pt idx="10">
                  <c:v>281.42099999999999</c:v>
                </c:pt>
                <c:pt idx="11">
                  <c:v>320.78470294629739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1-674D-AD71-97E358434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6286848"/>
        <c:axId val="1018993040"/>
      </c:lineChart>
      <c:catAx>
        <c:axId val="1016286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8993040"/>
        <c:crosses val="autoZero"/>
        <c:auto val="1"/>
        <c:lblAlgn val="ctr"/>
        <c:lblOffset val="100"/>
        <c:noMultiLvlLbl val="0"/>
      </c:catAx>
      <c:valAx>
        <c:axId val="101899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Population in millions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628684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2</xdr:row>
      <xdr:rowOff>127000</xdr:rowOff>
    </xdr:from>
    <xdr:to>
      <xdr:col>16</xdr:col>
      <xdr:colOff>304800</xdr:colOff>
      <xdr:row>25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9DF65FA-A7CD-A249-B33E-827187AC1B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/>
  </sheetViews>
  <sheetFormatPr baseColWidth="10" defaultRowHeight="16" x14ac:dyDescent="0.2"/>
  <cols>
    <col min="2" max="2" width="10.83203125" style="5"/>
    <col min="3" max="3" width="12" bestFit="1" customWidth="1"/>
  </cols>
  <sheetData>
    <row r="1" spans="1:3" x14ac:dyDescent="0.2">
      <c r="A1" s="6" t="s">
        <v>0</v>
      </c>
      <c r="B1" s="4"/>
      <c r="C1" s="1"/>
    </row>
    <row r="2" spans="1:3" x14ac:dyDescent="0.2">
      <c r="A2" s="6" t="s">
        <v>2</v>
      </c>
      <c r="B2" s="7" t="s">
        <v>1</v>
      </c>
      <c r="C2" s="6" t="s">
        <v>3</v>
      </c>
    </row>
    <row r="3" spans="1:3" x14ac:dyDescent="0.2">
      <c r="A3" s="8">
        <v>1960</v>
      </c>
      <c r="B3" s="9">
        <v>100.6</v>
      </c>
      <c r="C3" s="8"/>
    </row>
    <row r="4" spans="1:3" x14ac:dyDescent="0.2">
      <c r="A4" s="8">
        <v>1975</v>
      </c>
      <c r="B4" s="9">
        <v>137.5</v>
      </c>
      <c r="C4" s="3">
        <f>LN(B4/B3)/(A4-A3)</f>
        <v>2.0831443962732489E-2</v>
      </c>
    </row>
    <row r="5" spans="1:3" x14ac:dyDescent="0.2">
      <c r="A5" s="8">
        <v>1990</v>
      </c>
      <c r="B5" s="9">
        <v>187.7</v>
      </c>
      <c r="C5" s="8"/>
    </row>
    <row r="6" spans="1:3" x14ac:dyDescent="0.2">
      <c r="A6" s="8">
        <v>2000</v>
      </c>
      <c r="B6" s="9">
        <v>225</v>
      </c>
      <c r="C6" s="3">
        <f>(1/(A6-A5))*LN(B6/B5)</f>
        <v>1.8125545861195708E-2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workbookViewId="0">
      <selection activeCell="A2" sqref="A2"/>
    </sheetView>
  </sheetViews>
  <sheetFormatPr baseColWidth="10" defaultRowHeight="16" x14ac:dyDescent="0.2"/>
  <cols>
    <col min="1" max="1" width="14.6640625" style="11" customWidth="1"/>
    <col min="2" max="2" width="13.83203125" style="11" bestFit="1" customWidth="1"/>
    <col min="3" max="3" width="12.1640625" style="11" customWidth="1"/>
    <col min="4" max="4" width="13.83203125" style="11" bestFit="1" customWidth="1"/>
    <col min="5" max="16384" width="10.83203125" style="11"/>
  </cols>
  <sheetData>
    <row r="1" spans="1:8" ht="17" thickBot="1" x14ac:dyDescent="0.25">
      <c r="A1" s="10" t="s">
        <v>21</v>
      </c>
    </row>
    <row r="2" spans="1:8" ht="18" thickBot="1" x14ac:dyDescent="0.25">
      <c r="A2" s="12" t="s">
        <v>2</v>
      </c>
      <c r="B2" s="13" t="s">
        <v>1</v>
      </c>
      <c r="C2" s="12" t="s">
        <v>2</v>
      </c>
      <c r="D2" s="13" t="s">
        <v>1</v>
      </c>
      <c r="E2" s="12" t="s">
        <v>2</v>
      </c>
      <c r="F2" s="13" t="s">
        <v>1</v>
      </c>
      <c r="G2" s="12" t="s">
        <v>2</v>
      </c>
      <c r="H2" s="12" t="s">
        <v>1</v>
      </c>
    </row>
    <row r="3" spans="1:8" x14ac:dyDescent="0.2">
      <c r="A3" s="14">
        <v>1790</v>
      </c>
      <c r="B3" s="15">
        <v>3.9289999999999998</v>
      </c>
      <c r="C3" s="14">
        <v>1850</v>
      </c>
      <c r="D3" s="15">
        <v>23.192</v>
      </c>
      <c r="E3" s="14">
        <v>1910</v>
      </c>
      <c r="F3" s="15">
        <v>91.971999999999994</v>
      </c>
      <c r="G3" s="14">
        <v>1970</v>
      </c>
      <c r="H3" s="14">
        <v>203.21199999999999</v>
      </c>
    </row>
    <row r="4" spans="1:8" x14ac:dyDescent="0.2">
      <c r="A4" s="14">
        <v>1800</v>
      </c>
      <c r="B4" s="15">
        <v>5.3079999999999998</v>
      </c>
      <c r="C4" s="14">
        <v>1860</v>
      </c>
      <c r="D4" s="15">
        <v>31.443000000000001</v>
      </c>
      <c r="E4" s="14">
        <v>1920</v>
      </c>
      <c r="F4" s="15">
        <v>105.711</v>
      </c>
      <c r="G4" s="14">
        <v>1980</v>
      </c>
      <c r="H4" s="14">
        <v>226.54599999999999</v>
      </c>
    </row>
    <row r="5" spans="1:8" x14ac:dyDescent="0.2">
      <c r="A5" s="14">
        <v>1810</v>
      </c>
      <c r="B5" s="24">
        <v>7.24</v>
      </c>
      <c r="C5" s="14">
        <v>1870</v>
      </c>
      <c r="D5" s="15">
        <v>39.817999999999998</v>
      </c>
      <c r="E5" s="14">
        <v>1930</v>
      </c>
      <c r="F5" s="15">
        <v>122.77500000000001</v>
      </c>
      <c r="G5" s="14">
        <v>1990</v>
      </c>
      <c r="H5" s="14">
        <v>248.71</v>
      </c>
    </row>
    <row r="6" spans="1:8" x14ac:dyDescent="0.2">
      <c r="A6" s="14">
        <v>1820</v>
      </c>
      <c r="B6" s="15">
        <v>9.6379999999999999</v>
      </c>
      <c r="C6" s="14">
        <v>1880</v>
      </c>
      <c r="D6" s="15">
        <v>50.155999999999999</v>
      </c>
      <c r="E6" s="14">
        <v>1940</v>
      </c>
      <c r="F6" s="15">
        <v>131.66900000000001</v>
      </c>
      <c r="G6" s="14">
        <v>2000</v>
      </c>
      <c r="H6" s="14">
        <v>281.42099999999999</v>
      </c>
    </row>
    <row r="7" spans="1:8" x14ac:dyDescent="0.2">
      <c r="A7" s="14">
        <v>1830</v>
      </c>
      <c r="B7" s="15">
        <v>12.866</v>
      </c>
      <c r="C7" s="14">
        <v>1890</v>
      </c>
      <c r="D7" s="15">
        <v>62.948</v>
      </c>
      <c r="E7" s="14">
        <v>1950</v>
      </c>
      <c r="F7" s="15">
        <v>150.697</v>
      </c>
      <c r="G7" s="14">
        <v>2010</v>
      </c>
      <c r="H7" s="14">
        <v>308.745</v>
      </c>
    </row>
    <row r="8" spans="1:8" ht="17" thickBot="1" x14ac:dyDescent="0.25">
      <c r="A8" s="16">
        <v>1840</v>
      </c>
      <c r="B8" s="17">
        <v>17.068999999999999</v>
      </c>
      <c r="C8" s="16">
        <v>1900</v>
      </c>
      <c r="D8" s="17">
        <v>75.995000000000005</v>
      </c>
      <c r="E8" s="16">
        <v>1960</v>
      </c>
      <c r="F8" s="17">
        <v>178.464</v>
      </c>
      <c r="G8" s="16"/>
      <c r="H8" s="16"/>
    </row>
    <row r="10" spans="1:8" x14ac:dyDescent="0.2">
      <c r="A10" s="6" t="s">
        <v>6</v>
      </c>
      <c r="B10" s="6" t="s">
        <v>7</v>
      </c>
      <c r="C10" s="1" t="s">
        <v>5</v>
      </c>
      <c r="D10" s="6" t="s">
        <v>4</v>
      </c>
    </row>
    <row r="11" spans="1:8" x14ac:dyDescent="0.2">
      <c r="A11" s="18">
        <v>1790</v>
      </c>
      <c r="B11" s="18">
        <v>1900</v>
      </c>
      <c r="C11" s="19">
        <f>(1/(B11-A11))*LN(D8/B3)</f>
        <v>2.6929841891564565E-2</v>
      </c>
      <c r="D11" s="20">
        <f>LN(2)/C11</f>
        <v>25.738999261524256</v>
      </c>
    </row>
    <row r="12" spans="1:8" x14ac:dyDescent="0.2">
      <c r="A12" s="18">
        <v>1900</v>
      </c>
      <c r="B12" s="18">
        <v>1950</v>
      </c>
      <c r="C12" s="19">
        <f>(1/(B12-A12))*LN(F7/D8)</f>
        <v>1.3692072993713542E-2</v>
      </c>
      <c r="D12" s="20">
        <f t="shared" ref="D12:D14" si="0">LN(2)/C12</f>
        <v>50.623976433531347</v>
      </c>
    </row>
    <row r="13" spans="1:8" x14ac:dyDescent="0.2">
      <c r="A13" s="18">
        <v>1950</v>
      </c>
      <c r="B13" s="18">
        <v>2000</v>
      </c>
      <c r="C13" s="19">
        <f>(1/(B13-A13))*LN(H6/F7)</f>
        <v>1.249161140854825E-2</v>
      </c>
      <c r="D13" s="20">
        <f t="shared" si="0"/>
        <v>55.489012417213949</v>
      </c>
    </row>
    <row r="14" spans="1:8" x14ac:dyDescent="0.2">
      <c r="A14" s="18">
        <v>1790</v>
      </c>
      <c r="B14" s="18">
        <v>2000</v>
      </c>
      <c r="C14" s="19">
        <f>(1/(B14-A14))*LN(H6/B3)</f>
        <v>2.0340318229453296E-2</v>
      </c>
      <c r="D14" s="20">
        <f t="shared" si="0"/>
        <v>34.077499316419278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/>
  </sheetViews>
  <sheetFormatPr baseColWidth="10" defaultRowHeight="16" x14ac:dyDescent="0.2"/>
  <sheetData>
    <row r="1" spans="1:4" x14ac:dyDescent="0.2">
      <c r="A1" s="6" t="s">
        <v>11</v>
      </c>
      <c r="B1" s="6" t="s">
        <v>1</v>
      </c>
      <c r="C1" s="6" t="s">
        <v>5</v>
      </c>
      <c r="D1" s="6" t="s">
        <v>1</v>
      </c>
    </row>
    <row r="2" spans="1:4" x14ac:dyDescent="0.2">
      <c r="A2" s="6"/>
      <c r="B2" s="6">
        <v>2012</v>
      </c>
      <c r="C2" s="21" t="s">
        <v>12</v>
      </c>
      <c r="D2" s="6">
        <v>2020</v>
      </c>
    </row>
    <row r="3" spans="1:4" x14ac:dyDescent="0.2">
      <c r="A3" t="s">
        <v>8</v>
      </c>
      <c r="B3" s="8">
        <v>194</v>
      </c>
      <c r="C3" s="8">
        <v>1.0999999999999999E-2</v>
      </c>
      <c r="D3" s="23">
        <f>EXP(C3*(D$2-B$2))*B3</f>
        <v>211.84569567347032</v>
      </c>
    </row>
    <row r="4" spans="1:4" x14ac:dyDescent="0.2">
      <c r="A4" t="s">
        <v>9</v>
      </c>
      <c r="B4" s="8">
        <v>188</v>
      </c>
      <c r="C4" s="8">
        <v>2.1000000000000001E-2</v>
      </c>
      <c r="D4" s="23">
        <f t="shared" ref="D4:D5" si="0">EXP(C4*(D$2-B$2))*B4</f>
        <v>222.39208280178843</v>
      </c>
    </row>
    <row r="5" spans="1:4" x14ac:dyDescent="0.2">
      <c r="A5" t="s">
        <v>10</v>
      </c>
      <c r="B5" s="8">
        <v>170</v>
      </c>
      <c r="C5" s="8">
        <v>2.4E-2</v>
      </c>
      <c r="D5" s="23">
        <f t="shared" si="0"/>
        <v>205.98398788403307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3924B-2203-3345-95EC-A71A02D8A170}">
  <dimension ref="A1:H27"/>
  <sheetViews>
    <sheetView workbookViewId="0">
      <selection activeCell="A2" sqref="A2"/>
    </sheetView>
  </sheetViews>
  <sheetFormatPr baseColWidth="10" defaultRowHeight="16" x14ac:dyDescent="0.2"/>
  <cols>
    <col min="1" max="1" width="14.6640625" style="28" customWidth="1"/>
    <col min="2" max="2" width="13.83203125" style="28" bestFit="1" customWidth="1"/>
    <col min="3" max="3" width="12.1640625" style="28" customWidth="1"/>
    <col min="4" max="4" width="13.83203125" style="28" bestFit="1" customWidth="1"/>
    <col min="5" max="6" width="10.83203125" style="28"/>
    <col min="7" max="7" width="18.33203125" style="28" bestFit="1" customWidth="1"/>
    <col min="8" max="8" width="18.1640625" style="28" bestFit="1" customWidth="1"/>
    <col min="9" max="16384" width="10.83203125" style="28"/>
  </cols>
  <sheetData>
    <row r="1" spans="1:8" x14ac:dyDescent="0.2">
      <c r="A1" s="10" t="s">
        <v>21</v>
      </c>
    </row>
    <row r="2" spans="1:8" x14ac:dyDescent="0.2">
      <c r="A2" s="29" t="s">
        <v>2</v>
      </c>
      <c r="B2" s="29" t="s">
        <v>1</v>
      </c>
      <c r="C2" s="29" t="s">
        <v>5</v>
      </c>
      <c r="D2" s="29" t="s">
        <v>17</v>
      </c>
      <c r="F2" s="29"/>
      <c r="G2" s="29" t="s">
        <v>19</v>
      </c>
      <c r="H2" s="29" t="s">
        <v>20</v>
      </c>
    </row>
    <row r="3" spans="1:8" x14ac:dyDescent="0.2">
      <c r="A3" s="30">
        <v>1790</v>
      </c>
      <c r="B3" s="31">
        <v>3.9289999999999998</v>
      </c>
      <c r="C3" s="25"/>
      <c r="D3" s="25"/>
      <c r="F3" s="30">
        <v>1900</v>
      </c>
      <c r="G3" s="31">
        <v>75.995000000000005</v>
      </c>
      <c r="H3" s="27">
        <f>G3</f>
        <v>75.995000000000005</v>
      </c>
    </row>
    <row r="4" spans="1:8" x14ac:dyDescent="0.2">
      <c r="A4" s="30">
        <v>1800</v>
      </c>
      <c r="B4" s="31">
        <v>5.3079999999999998</v>
      </c>
      <c r="C4" s="26">
        <f>(1/(A4-A3))*LN(B4/B3)</f>
        <v>3.0083017589363843E-2</v>
      </c>
      <c r="D4" s="25"/>
      <c r="F4" s="30">
        <v>1910</v>
      </c>
      <c r="G4" s="31">
        <v>91.971999999999994</v>
      </c>
      <c r="H4" s="27">
        <f>EXP($C$27*10)*H3</f>
        <v>86.624784576857706</v>
      </c>
    </row>
    <row r="5" spans="1:8" x14ac:dyDescent="0.2">
      <c r="A5" s="30">
        <v>1810</v>
      </c>
      <c r="B5" s="31">
        <v>7.24</v>
      </c>
      <c r="C5" s="26">
        <f t="shared" ref="C5:C25" si="0">(1/(A5-A4))*LN(B5/B4)</f>
        <v>3.1040608992766394E-2</v>
      </c>
      <c r="D5" s="25"/>
      <c r="F5" s="30">
        <v>1920</v>
      </c>
      <c r="G5" s="31">
        <v>105.711</v>
      </c>
      <c r="H5" s="27">
        <f t="shared" ref="H5:H14" si="1">EXP($C$27*10)*H4</f>
        <v>98.741408026672858</v>
      </c>
    </row>
    <row r="6" spans="1:8" x14ac:dyDescent="0.2">
      <c r="A6" s="30">
        <v>1820</v>
      </c>
      <c r="B6" s="31">
        <v>9.6379999999999999</v>
      </c>
      <c r="C6" s="26">
        <f t="shared" si="0"/>
        <v>2.86092411820516E-2</v>
      </c>
      <c r="D6" s="25"/>
      <c r="F6" s="30">
        <v>1930</v>
      </c>
      <c r="G6" s="31">
        <v>122.77500000000001</v>
      </c>
      <c r="H6" s="27">
        <f t="shared" si="1"/>
        <v>112.55284162281919</v>
      </c>
    </row>
    <row r="7" spans="1:8" x14ac:dyDescent="0.2">
      <c r="A7" s="30">
        <v>1830</v>
      </c>
      <c r="B7" s="31">
        <v>12.866</v>
      </c>
      <c r="C7" s="26">
        <f t="shared" si="0"/>
        <v>2.888745547706676E-2</v>
      </c>
      <c r="D7" s="25"/>
      <c r="F7" s="30">
        <v>1940</v>
      </c>
      <c r="G7" s="31">
        <v>131.66900000000001</v>
      </c>
      <c r="H7" s="27">
        <f t="shared" si="1"/>
        <v>128.29614657661548</v>
      </c>
    </row>
    <row r="8" spans="1:8" x14ac:dyDescent="0.2">
      <c r="A8" s="30">
        <v>1840</v>
      </c>
      <c r="B8" s="31">
        <v>17.068999999999999</v>
      </c>
      <c r="C8" s="26">
        <f t="shared" si="0"/>
        <v>2.8267577979338716E-2</v>
      </c>
      <c r="D8" s="25"/>
      <c r="F8" s="30">
        <v>1950</v>
      </c>
      <c r="G8" s="31">
        <v>150.697</v>
      </c>
      <c r="H8" s="27">
        <f t="shared" si="1"/>
        <v>146.24154298625271</v>
      </c>
    </row>
    <row r="9" spans="1:8" x14ac:dyDescent="0.2">
      <c r="A9" s="30">
        <v>1850</v>
      </c>
      <c r="B9" s="31">
        <v>23.192</v>
      </c>
      <c r="C9" s="26">
        <f t="shared" si="0"/>
        <v>3.0654343883715851E-2</v>
      </c>
      <c r="D9" s="25"/>
      <c r="F9" s="30">
        <v>1960</v>
      </c>
      <c r="G9" s="31">
        <v>178.464</v>
      </c>
      <c r="H9" s="27">
        <f t="shared" si="1"/>
        <v>166.69704792909292</v>
      </c>
    </row>
    <row r="10" spans="1:8" x14ac:dyDescent="0.2">
      <c r="A10" s="30">
        <v>1860</v>
      </c>
      <c r="B10" s="31">
        <v>31.443000000000001</v>
      </c>
      <c r="C10" s="26">
        <f t="shared" si="0"/>
        <v>3.043689912367957E-2</v>
      </c>
      <c r="D10" s="25"/>
      <c r="F10" s="30">
        <v>1970</v>
      </c>
      <c r="G10" s="31">
        <v>203.21199999999999</v>
      </c>
      <c r="H10" s="27">
        <f t="shared" si="1"/>
        <v>190.01376230614903</v>
      </c>
    </row>
    <row r="11" spans="1:8" x14ac:dyDescent="0.2">
      <c r="A11" s="30">
        <v>1870</v>
      </c>
      <c r="B11" s="31">
        <v>39.817999999999998</v>
      </c>
      <c r="C11" s="26">
        <f t="shared" si="0"/>
        <v>2.3614268850145469E-2</v>
      </c>
      <c r="D11" s="25"/>
      <c r="F11" s="30">
        <v>1980</v>
      </c>
      <c r="G11" s="31">
        <v>226.54599999999999</v>
      </c>
      <c r="H11" s="27">
        <f t="shared" si="1"/>
        <v>216.59189718281996</v>
      </c>
    </row>
    <row r="12" spans="1:8" x14ac:dyDescent="0.2">
      <c r="A12" s="30">
        <v>1880</v>
      </c>
      <c r="B12" s="31">
        <v>50.155999999999999</v>
      </c>
      <c r="C12" s="26">
        <f t="shared" si="0"/>
        <v>2.3081907697068669E-2</v>
      </c>
      <c r="D12" s="25"/>
      <c r="F12" s="30">
        <v>1990</v>
      </c>
      <c r="G12" s="31">
        <v>248.71</v>
      </c>
      <c r="H12" s="27">
        <f t="shared" si="1"/>
        <v>246.88764306276323</v>
      </c>
    </row>
    <row r="13" spans="1:8" x14ac:dyDescent="0.2">
      <c r="A13" s="30">
        <v>1890</v>
      </c>
      <c r="B13" s="31">
        <v>62.948</v>
      </c>
      <c r="C13" s="26">
        <f t="shared" si="0"/>
        <v>2.2717084041032651E-2</v>
      </c>
      <c r="D13" s="25"/>
      <c r="F13" s="30">
        <v>2000</v>
      </c>
      <c r="G13" s="31">
        <v>281.42099999999999</v>
      </c>
      <c r="H13" s="27">
        <f t="shared" si="1"/>
        <v>281.42099999999999</v>
      </c>
    </row>
    <row r="14" spans="1:8" x14ac:dyDescent="0.2">
      <c r="A14" s="30">
        <v>1900</v>
      </c>
      <c r="B14" s="31">
        <v>75.995000000000005</v>
      </c>
      <c r="C14" s="26">
        <f t="shared" si="0"/>
        <v>1.8835855990980654E-2</v>
      </c>
      <c r="D14" s="27">
        <f>B14</f>
        <v>75.995000000000005</v>
      </c>
      <c r="F14" s="30">
        <v>2010</v>
      </c>
      <c r="G14" s="31">
        <v>308.745</v>
      </c>
      <c r="H14" s="27">
        <f t="shared" si="1"/>
        <v>320.78470294629739</v>
      </c>
    </row>
    <row r="15" spans="1:8" x14ac:dyDescent="0.2">
      <c r="A15" s="30">
        <v>1910</v>
      </c>
      <c r="B15" s="31">
        <v>91.971999999999994</v>
      </c>
      <c r="C15" s="26">
        <f t="shared" si="0"/>
        <v>1.9081663425132997E-2</v>
      </c>
      <c r="D15" s="27">
        <f>EXP($C$27*10)*D14</f>
        <v>86.624784576857706</v>
      </c>
    </row>
    <row r="16" spans="1:8" x14ac:dyDescent="0.2">
      <c r="A16" s="30">
        <v>1920</v>
      </c>
      <c r="B16" s="31">
        <v>105.711</v>
      </c>
      <c r="C16" s="26">
        <f t="shared" si="0"/>
        <v>1.3922477267903972E-2</v>
      </c>
      <c r="D16" s="27">
        <f t="shared" ref="D16:D25" si="2">EXP($C$27*10)*D15</f>
        <v>98.741408026672858</v>
      </c>
      <c r="G16" s="29" t="s">
        <v>5</v>
      </c>
    </row>
    <row r="17" spans="1:7" x14ac:dyDescent="0.2">
      <c r="A17" s="30">
        <v>1930</v>
      </c>
      <c r="B17" s="31">
        <v>122.77500000000001</v>
      </c>
      <c r="C17" s="26">
        <f t="shared" si="0"/>
        <v>1.4964445634651406E-2</v>
      </c>
      <c r="D17" s="27">
        <f t="shared" si="2"/>
        <v>112.55284162281919</v>
      </c>
      <c r="F17" s="18" t="s">
        <v>18</v>
      </c>
      <c r="G17" s="26">
        <f>(1/(F13-F3))*LN(G13/G3)</f>
        <v>1.3091842201130896E-2</v>
      </c>
    </row>
    <row r="18" spans="1:7" x14ac:dyDescent="0.2">
      <c r="A18" s="30">
        <v>1940</v>
      </c>
      <c r="B18" s="31">
        <v>131.66900000000001</v>
      </c>
      <c r="C18" s="26">
        <f t="shared" si="0"/>
        <v>6.9937785669666941E-3</v>
      </c>
      <c r="D18" s="27">
        <f t="shared" si="2"/>
        <v>128.29614657661548</v>
      </c>
    </row>
    <row r="19" spans="1:7" x14ac:dyDescent="0.2">
      <c r="A19" s="30">
        <v>1950</v>
      </c>
      <c r="B19" s="31">
        <v>150.697</v>
      </c>
      <c r="C19" s="26">
        <f t="shared" si="0"/>
        <v>1.3498000073912648E-2</v>
      </c>
      <c r="D19" s="27">
        <f t="shared" si="2"/>
        <v>146.24154298625271</v>
      </c>
    </row>
    <row r="20" spans="1:7" x14ac:dyDescent="0.2">
      <c r="A20" s="30">
        <v>1960</v>
      </c>
      <c r="B20" s="31">
        <v>178.464</v>
      </c>
      <c r="C20" s="26">
        <f t="shared" si="0"/>
        <v>1.6911570187304149E-2</v>
      </c>
      <c r="D20" s="27">
        <f t="shared" si="2"/>
        <v>166.69704792909292</v>
      </c>
    </row>
    <row r="21" spans="1:7" x14ac:dyDescent="0.2">
      <c r="A21" s="30">
        <v>1970</v>
      </c>
      <c r="B21" s="31">
        <v>203.21199999999999</v>
      </c>
      <c r="C21" s="26">
        <f t="shared" si="0"/>
        <v>1.2986286887160895E-2</v>
      </c>
      <c r="D21" s="27">
        <f t="shared" si="2"/>
        <v>190.01376230614903</v>
      </c>
    </row>
    <row r="22" spans="1:7" x14ac:dyDescent="0.2">
      <c r="A22" s="30">
        <v>1980</v>
      </c>
      <c r="B22" s="31">
        <v>226.54599999999999</v>
      </c>
      <c r="C22" s="26">
        <f t="shared" si="0"/>
        <v>1.0869824573197743E-2</v>
      </c>
      <c r="D22" s="27">
        <f t="shared" si="2"/>
        <v>216.59189718281996</v>
      </c>
    </row>
    <row r="23" spans="1:7" x14ac:dyDescent="0.2">
      <c r="A23" s="30">
        <v>1990</v>
      </c>
      <c r="B23" s="31">
        <v>248.71</v>
      </c>
      <c r="C23" s="26">
        <f t="shared" si="0"/>
        <v>9.3339544277519521E-3</v>
      </c>
      <c r="D23" s="27">
        <f t="shared" si="2"/>
        <v>246.88764306276323</v>
      </c>
    </row>
    <row r="24" spans="1:7" x14ac:dyDescent="0.2">
      <c r="A24" s="30">
        <v>2000</v>
      </c>
      <c r="B24" s="31">
        <v>281.42099999999999</v>
      </c>
      <c r="C24" s="26">
        <f t="shared" si="0"/>
        <v>1.2356420967326519E-2</v>
      </c>
      <c r="D24" s="27">
        <f t="shared" si="2"/>
        <v>281.42099999999999</v>
      </c>
    </row>
    <row r="25" spans="1:7" x14ac:dyDescent="0.2">
      <c r="A25" s="30">
        <v>2010</v>
      </c>
      <c r="B25" s="31">
        <v>308.745</v>
      </c>
      <c r="C25" s="26">
        <f t="shared" si="0"/>
        <v>9.2663924717559278E-3</v>
      </c>
      <c r="D25" s="27">
        <f t="shared" si="2"/>
        <v>320.78470294629739</v>
      </c>
    </row>
    <row r="27" spans="1:7" x14ac:dyDescent="0.2">
      <c r="A27" s="18" t="s">
        <v>18</v>
      </c>
      <c r="C27" s="26">
        <f>(1/(A24-A14))*LN(B24/B14)</f>
        <v>1.3091842201130896E-2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workbookViewId="0"/>
  </sheetViews>
  <sheetFormatPr baseColWidth="10" defaultRowHeight="16" x14ac:dyDescent="0.2"/>
  <cols>
    <col min="1" max="1" width="28.83203125" bestFit="1" customWidth="1"/>
  </cols>
  <sheetData>
    <row r="1" spans="1:2" x14ac:dyDescent="0.2">
      <c r="A1" s="1" t="s">
        <v>13</v>
      </c>
    </row>
    <row r="2" spans="1:2" x14ac:dyDescent="0.2">
      <c r="A2" t="s">
        <v>14</v>
      </c>
      <c r="B2">
        <v>76</v>
      </c>
    </row>
    <row r="3" spans="1:2" x14ac:dyDescent="0.2">
      <c r="A3" t="s">
        <v>15</v>
      </c>
      <c r="B3" s="22">
        <v>380000</v>
      </c>
    </row>
    <row r="4" spans="1:2" x14ac:dyDescent="0.2">
      <c r="A4" t="s">
        <v>2</v>
      </c>
      <c r="B4">
        <v>2012</v>
      </c>
    </row>
    <row r="6" spans="1:2" x14ac:dyDescent="0.2">
      <c r="A6" t="s">
        <v>16</v>
      </c>
      <c r="B6" s="2">
        <f>1/B2</f>
        <v>1.3157894736842105E-2</v>
      </c>
    </row>
    <row r="7" spans="1:2" x14ac:dyDescent="0.2">
      <c r="A7" t="s">
        <v>1</v>
      </c>
      <c r="B7" s="22">
        <f>B3/B6</f>
        <v>28880000</v>
      </c>
    </row>
    <row r="8" spans="1:2" x14ac:dyDescent="0.2">
      <c r="A8" t="s">
        <v>1</v>
      </c>
      <c r="B8" s="22">
        <f>B2*B3</f>
        <v>28880000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FD922-C7B9-174A-9140-FFF4893DA997}">
  <dimension ref="A1:G13"/>
  <sheetViews>
    <sheetView workbookViewId="0"/>
  </sheetViews>
  <sheetFormatPr baseColWidth="10" defaultRowHeight="16" x14ac:dyDescent="0.2"/>
  <sheetData>
    <row r="1" spans="1:7" x14ac:dyDescent="0.2">
      <c r="A1" s="6" t="s">
        <v>29</v>
      </c>
      <c r="B1" s="1" t="s">
        <v>11</v>
      </c>
      <c r="C1" s="6" t="s">
        <v>16</v>
      </c>
      <c r="D1" s="6" t="s">
        <v>32</v>
      </c>
      <c r="E1" s="6" t="s">
        <v>14</v>
      </c>
      <c r="F1" s="6" t="s">
        <v>30</v>
      </c>
      <c r="G1" s="6" t="s">
        <v>31</v>
      </c>
    </row>
    <row r="2" spans="1:7" x14ac:dyDescent="0.2">
      <c r="A2" s="8">
        <v>1</v>
      </c>
      <c r="B2" t="s">
        <v>22</v>
      </c>
      <c r="C2">
        <v>12</v>
      </c>
      <c r="D2">
        <v>5</v>
      </c>
      <c r="E2">
        <v>73</v>
      </c>
      <c r="F2" s="32">
        <f>C2/1000</f>
        <v>1.2E-2</v>
      </c>
      <c r="G2" s="32">
        <f>E2*F2</f>
        <v>0.876</v>
      </c>
    </row>
    <row r="3" spans="1:7" x14ac:dyDescent="0.2">
      <c r="A3" s="8">
        <v>2</v>
      </c>
      <c r="B3" t="s">
        <v>23</v>
      </c>
      <c r="C3">
        <v>22</v>
      </c>
      <c r="D3">
        <v>16</v>
      </c>
      <c r="E3">
        <v>65</v>
      </c>
      <c r="F3" s="32">
        <f t="shared" ref="F3:F11" si="0">C3/1000</f>
        <v>2.1999999999999999E-2</v>
      </c>
      <c r="G3" s="32">
        <f t="shared" ref="G3:G11" si="1">E3*F3</f>
        <v>1.43</v>
      </c>
    </row>
    <row r="4" spans="1:7" x14ac:dyDescent="0.2">
      <c r="A4" s="8">
        <v>3</v>
      </c>
      <c r="B4" t="s">
        <v>24</v>
      </c>
      <c r="C4">
        <v>13</v>
      </c>
      <c r="D4">
        <v>9</v>
      </c>
      <c r="E4">
        <v>78</v>
      </c>
      <c r="F4" s="32">
        <f t="shared" si="0"/>
        <v>1.2999999999999999E-2</v>
      </c>
      <c r="G4" s="32">
        <f t="shared" si="1"/>
        <v>1.014</v>
      </c>
    </row>
    <row r="5" spans="1:7" x14ac:dyDescent="0.2">
      <c r="A5" s="8">
        <v>4</v>
      </c>
      <c r="B5" t="s">
        <v>0</v>
      </c>
      <c r="C5">
        <v>19</v>
      </c>
      <c r="D5">
        <v>12</v>
      </c>
      <c r="E5">
        <v>71</v>
      </c>
      <c r="F5" s="32">
        <f t="shared" si="0"/>
        <v>1.9E-2</v>
      </c>
      <c r="G5" s="32">
        <f t="shared" si="1"/>
        <v>1.349</v>
      </c>
    </row>
    <row r="6" spans="1:7" x14ac:dyDescent="0.2">
      <c r="A6" s="8">
        <v>5</v>
      </c>
      <c r="B6" t="s">
        <v>8</v>
      </c>
      <c r="C6">
        <v>16</v>
      </c>
      <c r="D6">
        <v>11</v>
      </c>
      <c r="E6">
        <v>73</v>
      </c>
      <c r="F6" s="32">
        <f t="shared" si="0"/>
        <v>1.6E-2</v>
      </c>
      <c r="G6" s="32">
        <f t="shared" si="1"/>
        <v>1.1679999999999999</v>
      </c>
    </row>
    <row r="7" spans="1:7" x14ac:dyDescent="0.2">
      <c r="A7" s="8">
        <v>6</v>
      </c>
      <c r="B7" t="s">
        <v>9</v>
      </c>
      <c r="C7">
        <v>28</v>
      </c>
      <c r="D7">
        <v>21</v>
      </c>
      <c r="E7">
        <v>63</v>
      </c>
      <c r="F7" s="32">
        <f t="shared" si="0"/>
        <v>2.8000000000000001E-2</v>
      </c>
      <c r="G7" s="32">
        <f t="shared" si="1"/>
        <v>1.764</v>
      </c>
    </row>
    <row r="8" spans="1:7" x14ac:dyDescent="0.2">
      <c r="A8" s="8">
        <v>7</v>
      </c>
      <c r="B8" t="s">
        <v>10</v>
      </c>
      <c r="C8">
        <v>40</v>
      </c>
      <c r="D8">
        <v>24</v>
      </c>
      <c r="E8">
        <v>47</v>
      </c>
      <c r="F8" s="32">
        <f t="shared" si="0"/>
        <v>0.04</v>
      </c>
      <c r="G8" s="32">
        <f t="shared" si="1"/>
        <v>1.8800000000000001</v>
      </c>
    </row>
    <row r="9" spans="1:7" x14ac:dyDescent="0.2">
      <c r="A9" s="8">
        <v>8</v>
      </c>
      <c r="B9" t="s">
        <v>25</v>
      </c>
      <c r="C9">
        <v>23</v>
      </c>
      <c r="D9">
        <v>14</v>
      </c>
      <c r="E9">
        <v>65</v>
      </c>
      <c r="F9" s="32">
        <f t="shared" si="0"/>
        <v>2.3E-2</v>
      </c>
      <c r="G9" s="32">
        <f t="shared" si="1"/>
        <v>1.4949999999999999</v>
      </c>
    </row>
    <row r="10" spans="1:7" x14ac:dyDescent="0.2">
      <c r="A10" s="8">
        <v>9</v>
      </c>
      <c r="B10" t="s">
        <v>26</v>
      </c>
      <c r="C10">
        <v>12</v>
      </c>
      <c r="D10">
        <v>-1</v>
      </c>
      <c r="E10">
        <v>68</v>
      </c>
      <c r="F10" s="32">
        <f t="shared" si="0"/>
        <v>1.2E-2</v>
      </c>
      <c r="G10" s="32">
        <f t="shared" si="1"/>
        <v>0.81600000000000006</v>
      </c>
    </row>
    <row r="11" spans="1:7" x14ac:dyDescent="0.2">
      <c r="A11" s="8">
        <v>10</v>
      </c>
      <c r="B11" t="s">
        <v>27</v>
      </c>
      <c r="C11">
        <v>9</v>
      </c>
      <c r="D11">
        <v>0</v>
      </c>
      <c r="E11">
        <v>83</v>
      </c>
      <c r="F11" s="32">
        <f t="shared" si="0"/>
        <v>8.9999999999999993E-3</v>
      </c>
      <c r="G11" s="32">
        <f t="shared" si="1"/>
        <v>0.747</v>
      </c>
    </row>
    <row r="13" spans="1:7" x14ac:dyDescent="0.2">
      <c r="B13" t="s">
        <v>28</v>
      </c>
      <c r="C13">
        <v>20</v>
      </c>
      <c r="D13">
        <v>12</v>
      </c>
      <c r="E13">
        <v>69</v>
      </c>
      <c r="F13" s="32">
        <f t="shared" ref="F13" si="2">C13/1000</f>
        <v>0.02</v>
      </c>
      <c r="G13" s="32">
        <f t="shared" ref="G13" si="3">E13*F13</f>
        <v>1.3800000000000001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 1-1</vt:lpstr>
      <vt:lpstr>Question 1-5</vt:lpstr>
      <vt:lpstr>Question 1-9</vt:lpstr>
      <vt:lpstr>Question 1-13</vt:lpstr>
      <vt:lpstr>Question 2-3</vt:lpstr>
      <vt:lpstr>Question 2-4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Amaral, Ernesto</dc:creator>
  <cp:lastModifiedBy>Ernesto Amaral</cp:lastModifiedBy>
  <dcterms:created xsi:type="dcterms:W3CDTF">2016-05-27T17:33:42Z</dcterms:created>
  <dcterms:modified xsi:type="dcterms:W3CDTF">2019-09-16T21:11:35Z</dcterms:modified>
</cp:coreProperties>
</file>