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maral/tamu/Classes/2019-2/Demographic_Methods(SOCI320)/Lectures/07-Period_mortality(W7)/Examples_rates/Excel_life_table/"/>
    </mc:Choice>
  </mc:AlternateContent>
  <xr:revisionPtr revIDLastSave="0" documentId="13_ncr:1_{B52D54DE-DB34-2543-8262-C7D8C9B34A1D}" xr6:coauthVersionLast="36" xr6:coauthVersionMax="36" xr10:uidLastSave="{00000000-0000-0000-0000-000000000000}"/>
  <bookViews>
    <workbookView xWindow="0" yWindow="460" windowWidth="28800" windowHeight="16680" tabRatio="885" xr2:uid="{00000000-000D-0000-FFFF-FFFF00000000}"/>
  </bookViews>
  <sheets>
    <sheet name="Raw_data" sheetId="9" r:id="rId1"/>
    <sheet name="Organized_data" sheetId="8" r:id="rId2"/>
    <sheet name="Life_table_female" sheetId="4" r:id="rId3"/>
    <sheet name="Life_table_male" sheetId="10" r:id="rId4"/>
    <sheet name="Age-sex_structure" sheetId="7" r:id="rId5"/>
    <sheet name="Age-sex_structure_stationary" sheetId="6" r:id="rId6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10" l="1"/>
  <c r="C5" i="6" l="1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4" i="6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3" i="7"/>
  <c r="E5" i="10"/>
  <c r="F5" i="10"/>
  <c r="E6" i="10"/>
  <c r="F6" i="10"/>
  <c r="G6" i="10" s="1"/>
  <c r="H6" i="10" s="1"/>
  <c r="E7" i="10"/>
  <c r="F7" i="10"/>
  <c r="E8" i="10"/>
  <c r="F8" i="10"/>
  <c r="G8" i="10" s="1"/>
  <c r="H8" i="10" s="1"/>
  <c r="E9" i="10"/>
  <c r="F9" i="10"/>
  <c r="E10" i="10"/>
  <c r="F10" i="10"/>
  <c r="G10" i="10" s="1"/>
  <c r="H10" i="10" s="1"/>
  <c r="E11" i="10"/>
  <c r="F11" i="10"/>
  <c r="E12" i="10"/>
  <c r="F12" i="10"/>
  <c r="G12" i="10" s="1"/>
  <c r="H12" i="10" s="1"/>
  <c r="E13" i="10"/>
  <c r="F13" i="10"/>
  <c r="E14" i="10"/>
  <c r="F14" i="10"/>
  <c r="G14" i="10" s="1"/>
  <c r="H14" i="10" s="1"/>
  <c r="E15" i="10"/>
  <c r="F15" i="10"/>
  <c r="E16" i="10"/>
  <c r="F16" i="10"/>
  <c r="G16" i="10" s="1"/>
  <c r="H16" i="10" s="1"/>
  <c r="E17" i="10"/>
  <c r="F17" i="10"/>
  <c r="E18" i="10"/>
  <c r="F18" i="10"/>
  <c r="G18" i="10" s="1"/>
  <c r="H18" i="10" s="1"/>
  <c r="E19" i="10"/>
  <c r="F19" i="10"/>
  <c r="E20" i="10"/>
  <c r="F20" i="10"/>
  <c r="G20" i="10" s="1"/>
  <c r="H20" i="10" s="1"/>
  <c r="E21" i="10"/>
  <c r="F21" i="10"/>
  <c r="G21" i="10" s="1"/>
  <c r="D21" i="10" s="1"/>
  <c r="F4" i="10"/>
  <c r="G4" i="10" s="1"/>
  <c r="E4" i="10"/>
  <c r="D20" i="10"/>
  <c r="G19" i="10"/>
  <c r="H19" i="10" s="1"/>
  <c r="D19" i="10"/>
  <c r="D18" i="10"/>
  <c r="G17" i="10"/>
  <c r="H17" i="10" s="1"/>
  <c r="D17" i="10"/>
  <c r="D16" i="10"/>
  <c r="G15" i="10"/>
  <c r="H15" i="10" s="1"/>
  <c r="D15" i="10"/>
  <c r="D14" i="10"/>
  <c r="G13" i="10"/>
  <c r="H13" i="10" s="1"/>
  <c r="D13" i="10"/>
  <c r="D12" i="10"/>
  <c r="G11" i="10"/>
  <c r="H11" i="10" s="1"/>
  <c r="D11" i="10"/>
  <c r="D10" i="10"/>
  <c r="G9" i="10"/>
  <c r="H9" i="10" s="1"/>
  <c r="D9" i="10"/>
  <c r="D8" i="10"/>
  <c r="G7" i="10"/>
  <c r="H7" i="10" s="1"/>
  <c r="D7" i="10"/>
  <c r="D6" i="10"/>
  <c r="G5" i="10"/>
  <c r="H5" i="10" s="1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E5" i="4"/>
  <c r="F5" i="4"/>
  <c r="E6" i="4"/>
  <c r="F6" i="4"/>
  <c r="E7" i="4"/>
  <c r="F7" i="4"/>
  <c r="E8" i="4"/>
  <c r="F8" i="4"/>
  <c r="E9" i="4"/>
  <c r="F9" i="4"/>
  <c r="E10" i="4"/>
  <c r="F10" i="4"/>
  <c r="E11" i="4"/>
  <c r="F11" i="4"/>
  <c r="E12" i="4"/>
  <c r="F12" i="4"/>
  <c r="E13" i="4"/>
  <c r="F13" i="4"/>
  <c r="E14" i="4"/>
  <c r="F14" i="4"/>
  <c r="E15" i="4"/>
  <c r="F15" i="4"/>
  <c r="E16" i="4"/>
  <c r="F16" i="4"/>
  <c r="E17" i="4"/>
  <c r="F17" i="4"/>
  <c r="E18" i="4"/>
  <c r="F18" i="4"/>
  <c r="E19" i="4"/>
  <c r="F19" i="4"/>
  <c r="E20" i="4"/>
  <c r="F20" i="4"/>
  <c r="E21" i="4"/>
  <c r="F21" i="4"/>
  <c r="F4" i="4"/>
  <c r="E4" i="4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5" i="8"/>
  <c r="F22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5" i="8"/>
  <c r="D22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5" i="8"/>
  <c r="D4" i="10" l="1"/>
  <c r="H4" i="10" s="1"/>
  <c r="B16" i="7"/>
  <c r="B3" i="7"/>
  <c r="G4" i="4"/>
  <c r="G5" i="4"/>
  <c r="H5" i="4" s="1"/>
  <c r="G6" i="4"/>
  <c r="H6" i="4" s="1"/>
  <c r="B4" i="7"/>
  <c r="G7" i="4"/>
  <c r="H7" i="4" s="1"/>
  <c r="B5" i="7"/>
  <c r="B6" i="7"/>
  <c r="G9" i="4"/>
  <c r="H9" i="4" s="1"/>
  <c r="B7" i="7"/>
  <c r="D7" i="7" s="1"/>
  <c r="G10" i="4"/>
  <c r="H10" i="4" s="1"/>
  <c r="B8" i="7"/>
  <c r="G11" i="4"/>
  <c r="H11" i="4" s="1"/>
  <c r="B9" i="7"/>
  <c r="B10" i="7"/>
  <c r="G13" i="4"/>
  <c r="H13" i="4" s="1"/>
  <c r="B11" i="7"/>
  <c r="G14" i="4"/>
  <c r="H14" i="4" s="1"/>
  <c r="B12" i="7"/>
  <c r="G15" i="4"/>
  <c r="H15" i="4" s="1"/>
  <c r="B13" i="7"/>
  <c r="G16" i="4"/>
  <c r="H16" i="4" s="1"/>
  <c r="B14" i="7"/>
  <c r="G17" i="4"/>
  <c r="H17" i="4" s="1"/>
  <c r="B15" i="7"/>
  <c r="G18" i="4"/>
  <c r="H18" i="4" s="1"/>
  <c r="G19" i="4"/>
  <c r="H19" i="4" s="1"/>
  <c r="B17" i="7"/>
  <c r="G20" i="4"/>
  <c r="H20" i="4" s="1"/>
  <c r="B18" i="7"/>
  <c r="G21" i="4"/>
  <c r="D21" i="4" s="1"/>
  <c r="B19" i="7"/>
  <c r="I5" i="10" l="1"/>
  <c r="D4" i="4"/>
  <c r="H4" i="4" s="1"/>
  <c r="D19" i="7"/>
  <c r="D15" i="7"/>
  <c r="D11" i="7"/>
  <c r="D8" i="7"/>
  <c r="C20" i="7"/>
  <c r="H11" i="7" s="1"/>
  <c r="D12" i="7"/>
  <c r="D6" i="7"/>
  <c r="D16" i="7"/>
  <c r="D10" i="7"/>
  <c r="D3" i="7"/>
  <c r="B20" i="7"/>
  <c r="G16" i="7" s="1"/>
  <c r="D18" i="7"/>
  <c r="D14" i="7"/>
  <c r="G12" i="4"/>
  <c r="H12" i="4" s="1"/>
  <c r="D9" i="7"/>
  <c r="G8" i="4"/>
  <c r="H8" i="4" s="1"/>
  <c r="D5" i="7"/>
  <c r="D4" i="7"/>
  <c r="D17" i="7"/>
  <c r="D13" i="7"/>
  <c r="K4" i="10" l="1"/>
  <c r="J5" i="10"/>
  <c r="I6" i="10"/>
  <c r="J4" i="4"/>
  <c r="I5" i="4"/>
  <c r="H6" i="7"/>
  <c r="H10" i="7"/>
  <c r="H17" i="7"/>
  <c r="H5" i="7"/>
  <c r="G7" i="7"/>
  <c r="G17" i="7"/>
  <c r="G11" i="7"/>
  <c r="G10" i="7"/>
  <c r="G14" i="7"/>
  <c r="H15" i="7"/>
  <c r="G19" i="7"/>
  <c r="H8" i="7"/>
  <c r="G6" i="7"/>
  <c r="G12" i="7"/>
  <c r="G3" i="7"/>
  <c r="G8" i="7"/>
  <c r="G15" i="7"/>
  <c r="H12" i="7"/>
  <c r="D20" i="7"/>
  <c r="I3" i="7" s="1"/>
  <c r="H18" i="7"/>
  <c r="H9" i="7"/>
  <c r="H19" i="7"/>
  <c r="H14" i="7"/>
  <c r="G9" i="7"/>
  <c r="G13" i="7"/>
  <c r="G4" i="7"/>
  <c r="G5" i="7"/>
  <c r="G18" i="7"/>
  <c r="H16" i="7"/>
  <c r="H4" i="7"/>
  <c r="H13" i="7"/>
  <c r="H7" i="7"/>
  <c r="H3" i="7"/>
  <c r="O4" i="10" l="1"/>
  <c r="C3" i="6"/>
  <c r="K5" i="10"/>
  <c r="O5" i="10" s="1"/>
  <c r="J6" i="10"/>
  <c r="I7" i="10"/>
  <c r="K4" i="4"/>
  <c r="O4" i="4" s="1"/>
  <c r="J5" i="4"/>
  <c r="I6" i="4"/>
  <c r="I18" i="7"/>
  <c r="I9" i="7"/>
  <c r="I6" i="7"/>
  <c r="I5" i="7"/>
  <c r="I4" i="7"/>
  <c r="I17" i="7"/>
  <c r="I8" i="7"/>
  <c r="I14" i="7"/>
  <c r="I13" i="7"/>
  <c r="I12" i="7"/>
  <c r="G20" i="7"/>
  <c r="H20" i="7"/>
  <c r="I7" i="7"/>
  <c r="I15" i="7"/>
  <c r="I11" i="7"/>
  <c r="I19" i="7"/>
  <c r="I10" i="7"/>
  <c r="I16" i="7"/>
  <c r="K6" i="10" l="1"/>
  <c r="O6" i="10" s="1"/>
  <c r="J7" i="10"/>
  <c r="I8" i="10"/>
  <c r="J6" i="4"/>
  <c r="I7" i="4"/>
  <c r="K5" i="4"/>
  <c r="O5" i="4" s="1"/>
  <c r="B3" i="6"/>
  <c r="D3" i="6" s="1"/>
  <c r="I20" i="7"/>
  <c r="K7" i="10" l="1"/>
  <c r="J8" i="10"/>
  <c r="I9" i="10"/>
  <c r="I8" i="4"/>
  <c r="K6" i="4"/>
  <c r="B4" i="6" s="1"/>
  <c r="D4" i="6" s="1"/>
  <c r="J7" i="4"/>
  <c r="O7" i="10" l="1"/>
  <c r="K8" i="10"/>
  <c r="J9" i="10"/>
  <c r="I10" i="10"/>
  <c r="O6" i="4"/>
  <c r="K7" i="4"/>
  <c r="B5" i="6" s="1"/>
  <c r="D5" i="6" s="1"/>
  <c r="I9" i="4"/>
  <c r="J8" i="4"/>
  <c r="K9" i="10" l="1"/>
  <c r="O9" i="10" s="1"/>
  <c r="J10" i="10"/>
  <c r="I11" i="10"/>
  <c r="O8" i="10"/>
  <c r="O7" i="4"/>
  <c r="I10" i="4"/>
  <c r="J9" i="4"/>
  <c r="K8" i="4"/>
  <c r="B6" i="6" s="1"/>
  <c r="D6" i="6" s="1"/>
  <c r="K10" i="10" l="1"/>
  <c r="J11" i="10"/>
  <c r="I12" i="10"/>
  <c r="O8" i="4"/>
  <c r="I11" i="4"/>
  <c r="K9" i="4"/>
  <c r="B7" i="6" s="1"/>
  <c r="D7" i="6" s="1"/>
  <c r="J10" i="4"/>
  <c r="O10" i="10" l="1"/>
  <c r="K11" i="10"/>
  <c r="O11" i="10" s="1"/>
  <c r="J12" i="10"/>
  <c r="I13" i="10"/>
  <c r="I12" i="4"/>
  <c r="K10" i="4"/>
  <c r="B8" i="6" s="1"/>
  <c r="D8" i="6" s="1"/>
  <c r="J11" i="4"/>
  <c r="O9" i="4"/>
  <c r="K12" i="10" l="1"/>
  <c r="J13" i="10"/>
  <c r="I14" i="10"/>
  <c r="J12" i="4"/>
  <c r="K11" i="4"/>
  <c r="B9" i="6" s="1"/>
  <c r="D9" i="6" s="1"/>
  <c r="I13" i="4"/>
  <c r="O10" i="4"/>
  <c r="K13" i="10" l="1"/>
  <c r="J14" i="10"/>
  <c r="I15" i="10"/>
  <c r="O12" i="10"/>
  <c r="K12" i="4"/>
  <c r="B10" i="6" s="1"/>
  <c r="D10" i="6" s="1"/>
  <c r="J13" i="4"/>
  <c r="I14" i="4"/>
  <c r="O11" i="4"/>
  <c r="K14" i="10" l="1"/>
  <c r="J15" i="10"/>
  <c r="I16" i="10"/>
  <c r="O13" i="10"/>
  <c r="O12" i="4"/>
  <c r="K13" i="4"/>
  <c r="B11" i="6" s="1"/>
  <c r="D11" i="6" s="1"/>
  <c r="I15" i="4"/>
  <c r="J14" i="4"/>
  <c r="K15" i="10" l="1"/>
  <c r="J16" i="10"/>
  <c r="I17" i="10"/>
  <c r="O14" i="10"/>
  <c r="O13" i="4"/>
  <c r="J15" i="4"/>
  <c r="K14" i="4"/>
  <c r="B12" i="6" s="1"/>
  <c r="D12" i="6" s="1"/>
  <c r="I16" i="4"/>
  <c r="O15" i="10" l="1"/>
  <c r="K16" i="10"/>
  <c r="J17" i="10"/>
  <c r="I18" i="10"/>
  <c r="K15" i="4"/>
  <c r="B13" i="6" s="1"/>
  <c r="D13" i="6" s="1"/>
  <c r="I17" i="4"/>
  <c r="J16" i="4"/>
  <c r="O14" i="4"/>
  <c r="O16" i="10" l="1"/>
  <c r="K17" i="10"/>
  <c r="O17" i="10" s="1"/>
  <c r="J18" i="10"/>
  <c r="I19" i="10"/>
  <c r="K16" i="4"/>
  <c r="B14" i="6" s="1"/>
  <c r="D14" i="6" s="1"/>
  <c r="I18" i="4"/>
  <c r="J17" i="4"/>
  <c r="O15" i="4"/>
  <c r="K18" i="10" l="1"/>
  <c r="O18" i="10" s="1"/>
  <c r="J19" i="10"/>
  <c r="I20" i="10"/>
  <c r="K17" i="4"/>
  <c r="B15" i="6" s="1"/>
  <c r="D15" i="6" s="1"/>
  <c r="J18" i="4"/>
  <c r="I19" i="4"/>
  <c r="O16" i="4"/>
  <c r="K19" i="10" l="1"/>
  <c r="J20" i="10"/>
  <c r="I21" i="10"/>
  <c r="O17" i="4"/>
  <c r="J19" i="4"/>
  <c r="K18" i="4"/>
  <c r="B16" i="6" s="1"/>
  <c r="D16" i="6" s="1"/>
  <c r="I20" i="4"/>
  <c r="K20" i="10" l="1"/>
  <c r="J21" i="10"/>
  <c r="O19" i="10"/>
  <c r="O18" i="4"/>
  <c r="K19" i="4"/>
  <c r="O19" i="4" s="1"/>
  <c r="I21" i="4"/>
  <c r="J20" i="4"/>
  <c r="K21" i="10" l="1"/>
  <c r="L20" i="10" s="1"/>
  <c r="M20" i="10" s="1"/>
  <c r="N20" i="10" s="1"/>
  <c r="L18" i="10"/>
  <c r="M18" i="10" s="1"/>
  <c r="N18" i="10" s="1"/>
  <c r="L19" i="10"/>
  <c r="M19" i="10" s="1"/>
  <c r="N19" i="10" s="1"/>
  <c r="O20" i="10"/>
  <c r="K20" i="4"/>
  <c r="J21" i="4"/>
  <c r="B17" i="6"/>
  <c r="L15" i="10" l="1"/>
  <c r="M15" i="10" s="1"/>
  <c r="N15" i="10" s="1"/>
  <c r="L16" i="10"/>
  <c r="M16" i="10" s="1"/>
  <c r="N16" i="10" s="1"/>
  <c r="L21" i="10"/>
  <c r="M21" i="10" s="1"/>
  <c r="N21" i="10" s="1"/>
  <c r="L4" i="10"/>
  <c r="L5" i="10"/>
  <c r="M5" i="10" s="1"/>
  <c r="N5" i="10" s="1"/>
  <c r="L6" i="10"/>
  <c r="M6" i="10" s="1"/>
  <c r="N6" i="10" s="1"/>
  <c r="L7" i="10"/>
  <c r="M7" i="10" s="1"/>
  <c r="N7" i="10" s="1"/>
  <c r="L8" i="10"/>
  <c r="M8" i="10" s="1"/>
  <c r="N8" i="10" s="1"/>
  <c r="L11" i="10"/>
  <c r="M11" i="10" s="1"/>
  <c r="N11" i="10" s="1"/>
  <c r="L9" i="10"/>
  <c r="M9" i="10" s="1"/>
  <c r="N9" i="10" s="1"/>
  <c r="L12" i="10"/>
  <c r="M12" i="10" s="1"/>
  <c r="N12" i="10" s="1"/>
  <c r="L10" i="10"/>
  <c r="M10" i="10" s="1"/>
  <c r="N10" i="10" s="1"/>
  <c r="L14" i="10"/>
  <c r="M14" i="10" s="1"/>
  <c r="N14" i="10" s="1"/>
  <c r="L13" i="10"/>
  <c r="M13" i="10" s="1"/>
  <c r="N13" i="10" s="1"/>
  <c r="L17" i="10"/>
  <c r="M17" i="10" s="1"/>
  <c r="N17" i="10" s="1"/>
  <c r="O21" i="10"/>
  <c r="O20" i="4"/>
  <c r="D17" i="6"/>
  <c r="B18" i="6"/>
  <c r="K21" i="4"/>
  <c r="L7" i="4" s="1"/>
  <c r="M7" i="4" s="1"/>
  <c r="N7" i="4" s="1"/>
  <c r="C20" i="6"/>
  <c r="A39" i="10" l="1"/>
  <c r="M4" i="10"/>
  <c r="N4" i="10" s="1"/>
  <c r="L5" i="4"/>
  <c r="M5" i="4" s="1"/>
  <c r="N5" i="4" s="1"/>
  <c r="O21" i="4"/>
  <c r="L17" i="4"/>
  <c r="L19" i="4"/>
  <c r="L16" i="4"/>
  <c r="L9" i="4"/>
  <c r="L18" i="4"/>
  <c r="L8" i="4"/>
  <c r="M8" i="4" s="1"/>
  <c r="N8" i="4" s="1"/>
  <c r="L14" i="4"/>
  <c r="L13" i="4"/>
  <c r="L12" i="4"/>
  <c r="D18" i="6"/>
  <c r="L10" i="4"/>
  <c r="L21" i="4"/>
  <c r="B19" i="6"/>
  <c r="L4" i="4"/>
  <c r="L11" i="4"/>
  <c r="L15" i="4"/>
  <c r="L20" i="4"/>
  <c r="L6" i="4"/>
  <c r="M6" i="4" s="1"/>
  <c r="N6" i="4" s="1"/>
  <c r="H4" i="6"/>
  <c r="H3" i="6"/>
  <c r="H5" i="6"/>
  <c r="H7" i="6"/>
  <c r="H6" i="6"/>
  <c r="H8" i="6"/>
  <c r="H9" i="6"/>
  <c r="H11" i="6"/>
  <c r="H10" i="6"/>
  <c r="H13" i="6"/>
  <c r="H12" i="6"/>
  <c r="H14" i="6"/>
  <c r="H15" i="6"/>
  <c r="H16" i="6"/>
  <c r="H17" i="6"/>
  <c r="H18" i="6"/>
  <c r="H19" i="6"/>
  <c r="M9" i="4"/>
  <c r="N9" i="4" s="1"/>
  <c r="A39" i="4" l="1"/>
  <c r="M4" i="4"/>
  <c r="N4" i="4" s="1"/>
  <c r="D19" i="6"/>
  <c r="B20" i="6"/>
  <c r="G19" i="6" s="1"/>
  <c r="H20" i="6"/>
  <c r="M10" i="4"/>
  <c r="N10" i="4" s="1"/>
  <c r="D20" i="6" l="1"/>
  <c r="I19" i="6" s="1"/>
  <c r="G7" i="6"/>
  <c r="G11" i="6"/>
  <c r="G5" i="6"/>
  <c r="G6" i="6"/>
  <c r="G13" i="6"/>
  <c r="G14" i="6"/>
  <c r="G17" i="6"/>
  <c r="G8" i="6"/>
  <c r="G10" i="6"/>
  <c r="G4" i="6"/>
  <c r="G12" i="6"/>
  <c r="G9" i="6"/>
  <c r="G3" i="6"/>
  <c r="G16" i="6"/>
  <c r="G15" i="6"/>
  <c r="G18" i="6"/>
  <c r="M11" i="4"/>
  <c r="N11" i="4" s="1"/>
  <c r="G20" i="6" l="1"/>
  <c r="I4" i="6"/>
  <c r="I7" i="6"/>
  <c r="I16" i="6"/>
  <c r="I6" i="6"/>
  <c r="I10" i="6"/>
  <c r="I12" i="6"/>
  <c r="I14" i="6"/>
  <c r="I13" i="6"/>
  <c r="I8" i="6"/>
  <c r="I9" i="6"/>
  <c r="I11" i="6"/>
  <c r="I15" i="6"/>
  <c r="I5" i="6"/>
  <c r="I3" i="6"/>
  <c r="I17" i="6"/>
  <c r="I18" i="6"/>
  <c r="M12" i="4"/>
  <c r="N12" i="4" s="1"/>
  <c r="I20" i="6" l="1"/>
  <c r="M13" i="4"/>
  <c r="N13" i="4" s="1"/>
  <c r="M14" i="4" l="1"/>
  <c r="N14" i="4" s="1"/>
  <c r="M15" i="4" l="1"/>
  <c r="N15" i="4" s="1"/>
  <c r="M16" i="4" l="1"/>
  <c r="N16" i="4" s="1"/>
  <c r="M17" i="4" l="1"/>
  <c r="N17" i="4" s="1"/>
  <c r="M18" i="4" l="1"/>
  <c r="N18" i="4" s="1"/>
  <c r="M19" i="4" l="1"/>
  <c r="N19" i="4" s="1"/>
  <c r="M20" i="4" l="1"/>
  <c r="N20" i="4" s="1"/>
  <c r="M21" i="4" l="1"/>
  <c r="N21" i="4" s="1"/>
</calcChain>
</file>

<file path=xl/sharedStrings.xml><?xml version="1.0" encoding="utf-8"?>
<sst xmlns="http://schemas.openxmlformats.org/spreadsheetml/2006/main" count="492" uniqueCount="145">
  <si>
    <t>Population</t>
  </si>
  <si>
    <t>Deaths</t>
  </si>
  <si>
    <t>nqx</t>
  </si>
  <si>
    <t>Age-specific death rates</t>
  </si>
  <si>
    <t>lx</t>
  </si>
  <si>
    <t>ndx</t>
  </si>
  <si>
    <t>nLx</t>
  </si>
  <si>
    <t>Tx</t>
  </si>
  <si>
    <t>ex</t>
  </si>
  <si>
    <t>---</t>
  </si>
  <si>
    <t>n</t>
  </si>
  <si>
    <t>Age group</t>
  </si>
  <si>
    <t>nDx</t>
  </si>
  <si>
    <t>Width</t>
  </si>
  <si>
    <t>Crude death rate (CDR) = l0 / T0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</si>
  <si>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</si>
  <si>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</si>
  <si>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</si>
  <si>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</si>
  <si>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</si>
  <si>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</si>
  <si>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</si>
  <si>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</si>
  <si>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</si>
  <si>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</si>
  <si>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</si>
  <si>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</si>
  <si>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</si>
  <si>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</si>
  <si>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</si>
  <si>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</si>
  <si>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</si>
  <si>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Male</t>
  </si>
  <si>
    <t>Female</t>
  </si>
  <si>
    <t>Total</t>
  </si>
  <si>
    <t>0-4</t>
  </si>
  <si>
    <t>nMx</t>
  </si>
  <si>
    <t>Females</t>
  </si>
  <si>
    <t>Males</t>
  </si>
  <si>
    <t>80+</t>
  </si>
  <si>
    <t>∞</t>
  </si>
  <si>
    <t>United States, 2017</t>
  </si>
  <si>
    <t>Source: CDC WONDER data website (https://wonder.cdc.gov/), provided by the Centers for Disease Control and Prevention.</t>
  </si>
  <si>
    <t>Data source: CDC WONDER data website (https://wonder.cdc.gov/), provided by the Centers for Disease Control and Prevention.</t>
  </si>
  <si>
    <t>Methods source: Wachter, Kenneth W. 2014. Essential Demographic Methods. Cambridge: Harvard University Press.</t>
  </si>
  <si>
    <t>ABRIDGED LIFE TABLE FOR THE FEMALE POPULATION OF THE UNITED STATES: 2017</t>
  </si>
  <si>
    <t>ABRIDGED LIFE TABLE FOR THE MALE POPULATION OF THE UNITED STATES: 2017</t>
  </si>
  <si>
    <t>resident population that is under one year of age. More information: http://wonder.cdc.gov/wonder/help/ucd.html#Age Group.</t>
  </si>
  <si>
    <t>4. The population figures used in the calculation of death rates for the age group 'under 1 year' are the estimates of the</t>
  </si>
  <si>
    <t>of release.</t>
  </si>
  <si>
    <t>2009 differ slightly from previously published reports, due to use of the population estimates which were available at the time</t>
  </si>
  <si>
    <t>figures for the infant age groups are the number of live births. &lt;br/&gt;&lt;b&gt;Note:&lt;/b&gt; Rates and population figures for years 2001 -</t>
  </si>
  <si>
    <t>April 1 Census counts. Population figures for 1999 are from the 1990-1999 intercensal series of July 1 estimates. Population</t>
  </si>
  <si>
    <t>the revised intercensal county-level 2000 - 2009 series released by NCHS on October 26, 2012. Population figures for 2000 are</t>
  </si>
  <si>
    <t>Census counts. The population figures for years 2001 - 2009 are bridged-race estimates of the July 1 resident population, from</t>
  </si>
  <si>
    <t>population, from the Vintage 2011 postcensal series released by NCHS on July 18, 2012. Population figures for 2010 are April 1</t>
  </si>
  <si>
    <t>series released by NCHS on June 13, 2013. The population figures for year 2011 are bridged-race estimates of the July 1 resident</t>
  </si>
  <si>
    <t>population figures for year 2012 are bridged-race estimates of the July 1 resident population, from the Vintage 2012 postcensal</t>
  </si>
  <si>
    <t>estimates of the July 1 resident population, from the Vintage 2013 postcensal series released by NCHS on June 26, 2014. The</t>
  </si>
  <si>
    <t>Vintage 2014 postcensal series released by NCHS on June 30, 2015. The population figures for year 2013 are bridged-race</t>
  </si>
  <si>
    <t>on June 28, 2016. The population figures for year 2014 are bridged-race estimates of the July 1 resident population, from the</t>
  </si>
  <si>
    <t>year 2015 are bridged-race estimates of the July 1 resident population, from the Vintage 2015 postcensal series released by NCHS</t>
  </si>
  <si>
    <t>1 resident population, from the Vintage 2016 postcensal series released by NCHS on June 26, 2017. The population figures for</t>
  </si>
  <si>
    <t>postcensal series released by NCHS on June 27, 2018. The population figures for year 2016 are bridged-race estimates of the July</t>
  </si>
  <si>
    <t>3. The population figures for year 2017 are bridged-race estimates of the July 1 resident population, from the Vintage 2017</t>
  </si>
  <si>
    <t>http://wonder.cdc.gov/wonder/help/ucd.html#Not Stated.</t>
  </si>
  <si>
    <t>so are not included in age-specific counts, age-specific rates or in any age-adjusted rates. More information:</t>
  </si>
  <si>
    <t>2. Deaths of persons with Age "Not Stated" are included in "All" counts and rates, but are not distributed among age groups,</t>
  </si>
  <si>
    <t>available for those ages. More information: http://wonder.cdc.gov/wonder/help/ucd.html#Ages 85-100.</t>
  </si>
  <si>
    <t>1. Population and rates are labeled 'Not Applicable' when they include a subset of ages 85-100+ because populations are not</t>
  </si>
  <si>
    <t>Caveats:</t>
  </si>
  <si>
    <t>at http://wonder.cdc.gov/ucd-icd10.html on Dec 3, 2019 1:10:22 AM</t>
  </si>
  <si>
    <t>compiled from data provided by the 57 vital statistics jurisdictions through the Vital Statistics Cooperative Program. Accessed</t>
  </si>
  <si>
    <t>1999-2017 on CDC WONDER Online Database, released December, 2018. Data are from the Multiple Cause of Death Files, 1999-2017, as</t>
  </si>
  <si>
    <t>Suggested Citation: Centers for Disease Control and Prevention, National Center for Health Statistics. Underlying Cause of Death</t>
  </si>
  <si>
    <t>Query Date: Dec 3, 2019 1:10:22 AM</t>
  </si>
  <si>
    <t>Help: See http://wonder.cdc.gov/wonder/help/ucd.html for more information.</t>
  </si>
  <si>
    <t>Rate Options: Default intercensal populations for years 2001-2009 (except Infant Age Groups)</t>
  </si>
  <si>
    <t>Calculate Rates Per: 100,000</t>
  </si>
  <si>
    <t>Show Suppressed: False</t>
  </si>
  <si>
    <t>Show Zero Values: False</t>
  </si>
  <si>
    <t>Show Totals: True</t>
  </si>
  <si>
    <t>Group By: Year; Gender; Five-Year Age Groups</t>
  </si>
  <si>
    <t>Year/Month: 2017</t>
  </si>
  <si>
    <t>Query Parameters:</t>
  </si>
  <si>
    <t>Dataset: Underlying Cause of Death, 1999-2017</t>
  </si>
  <si>
    <t>M</t>
  </si>
  <si>
    <t>Not Applicable</t>
  </si>
  <si>
    <t>NS</t>
  </si>
  <si>
    <t>Not Stated</t>
  </si>
  <si>
    <t>100+</t>
  </si>
  <si>
    <t>100+ years</t>
  </si>
  <si>
    <t>95-99</t>
  </si>
  <si>
    <t>95-99 years</t>
  </si>
  <si>
    <t>90-94</t>
  </si>
  <si>
    <t>90-94 years</t>
  </si>
  <si>
    <t>85-89</t>
  </si>
  <si>
    <t>85-89 years</t>
  </si>
  <si>
    <t>80-84 years</t>
  </si>
  <si>
    <t>75-79 years</t>
  </si>
  <si>
    <t>70-74 years</t>
  </si>
  <si>
    <t>65-69 years</t>
  </si>
  <si>
    <t xml:space="preserve">60-64 years </t>
  </si>
  <si>
    <t>55-59 years</t>
  </si>
  <si>
    <t>50-54 years</t>
  </si>
  <si>
    <t>45-49 years</t>
  </si>
  <si>
    <t>40-44 years</t>
  </si>
  <si>
    <t>35-39 years</t>
  </si>
  <si>
    <t>30-34 years</t>
  </si>
  <si>
    <t>25-29 years</t>
  </si>
  <si>
    <t>20-24 years</t>
  </si>
  <si>
    <t>15-19 years</t>
  </si>
  <si>
    <t>10-14 years</t>
  </si>
  <si>
    <t>5-9 years</t>
  </si>
  <si>
    <t>1-4 years</t>
  </si>
  <si>
    <t>&lt; 1 year</t>
  </si>
  <si>
    <t>F</t>
  </si>
  <si>
    <t>Crude Rate</t>
  </si>
  <si>
    <t>Five-Year Age Groups Code</t>
  </si>
  <si>
    <t>Five-Year Age Groups</t>
  </si>
  <si>
    <t>Gender Code</t>
  </si>
  <si>
    <t>Gender</t>
  </si>
  <si>
    <t>Year Code</t>
  </si>
  <si>
    <t>Year</t>
  </si>
  <si>
    <t>Notes</t>
  </si>
  <si>
    <t>0-1</t>
  </si>
  <si>
    <t>nax</t>
  </si>
  <si>
    <t>Average years in interval</t>
  </si>
  <si>
    <t>Formulas:</t>
  </si>
  <si>
    <t>nKx</t>
  </si>
  <si>
    <t>or</t>
  </si>
  <si>
    <t>Checking</t>
  </si>
  <si>
    <t># alive at beginning of interval</t>
  </si>
  <si>
    <t>Probability of dying</t>
  </si>
  <si>
    <t># deaths in interval</t>
  </si>
  <si>
    <t># years lived in interval</t>
  </si>
  <si>
    <t>Cumulative # years lived</t>
  </si>
  <si>
    <t>Life expectancy</t>
  </si>
  <si>
    <t>Average age at death</t>
  </si>
  <si>
    <t>x + ex</t>
  </si>
  <si>
    <t>x</t>
  </si>
  <si>
    <t>Population, United States, 2017</t>
  </si>
  <si>
    <t>Population (%), United States, 2017</t>
  </si>
  <si>
    <t>Stationary population, United States, 2017</t>
  </si>
  <si>
    <t>Stationary population (%), United States,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</si>
</sst>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76" formatCode="#,##0.0000"/>
  </numFmts>
  <fonts count="8" x14ac:knownFonts="1">
    <font>
      <sz val="10"/>
      <name val="Arial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quotePrefix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 applyAlignment="1"/>
    <xf numFmtId="0" fontId="0" fillId="0" borderId="0" xfId="0" quotePrefix="1" applyAlignment="1"/>
    <xf numFmtId="164" fontId="0" fillId="0" borderId="0" xfId="0" applyNumberForma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16" fontId="0" fillId="0" borderId="0" xfId="0" quotePrefix="1" applyNumberFormat="1" applyBorder="1" applyAlignment="1">
      <alignment horizontal="center"/>
    </xf>
    <xf numFmtId="0" fontId="2" fillId="0" borderId="0" xfId="0" applyFont="1"/>
    <xf numFmtId="3" fontId="0" fillId="0" borderId="0" xfId="0" applyNumberFormat="1"/>
    <xf numFmtId="3" fontId="2" fillId="0" borderId="0" xfId="0" applyNumberFormat="1" applyFont="1"/>
    <xf numFmtId="0" fontId="0" fillId="0" borderId="0" xfId="0" applyBorder="1" applyAlignment="1">
      <alignment horizontal="center"/>
    </xf>
    <xf numFmtId="4" fontId="0" fillId="0" borderId="0" xfId="0" applyNumberForma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quotePrefix="1" applyFont="1" applyBorder="1" applyAlignment="1">
      <alignment horizontal="center"/>
    </xf>
    <xf numFmtId="0" fontId="7" fillId="0" borderId="2" xfId="63" applyFont="1" applyBorder="1" applyAlignment="1">
      <alignment horizontal="center" vertical="center"/>
    </xf>
    <xf numFmtId="0" fontId="7" fillId="0" borderId="3" xfId="63" applyFont="1" applyBorder="1" applyAlignment="1">
      <alignment horizontal="center" vertical="center"/>
    </xf>
    <xf numFmtId="0" fontId="7" fillId="0" borderId="4" xfId="63" applyFont="1" applyBorder="1" applyAlignment="1">
      <alignment horizontal="center" vertical="center"/>
    </xf>
    <xf numFmtId="0" fontId="7" fillId="0" borderId="5" xfId="63" applyFont="1" applyBorder="1" applyAlignment="1">
      <alignment horizontal="center" vertical="center"/>
    </xf>
    <xf numFmtId="0" fontId="6" fillId="0" borderId="0" xfId="63" applyFont="1" applyBorder="1"/>
    <xf numFmtId="0" fontId="6" fillId="0" borderId="0" xfId="63" applyFont="1"/>
    <xf numFmtId="0" fontId="7" fillId="0" borderId="0" xfId="63" applyFont="1" applyBorder="1" applyAlignment="1">
      <alignment horizontal="center" vertical="center"/>
    </xf>
    <xf numFmtId="0" fontId="7" fillId="0" borderId="6" xfId="63" applyFont="1" applyBorder="1" applyAlignment="1">
      <alignment horizontal="center" vertical="center"/>
    </xf>
    <xf numFmtId="0" fontId="7" fillId="0" borderId="7" xfId="63" applyFont="1" applyBorder="1" applyAlignment="1">
      <alignment horizontal="center" vertical="center"/>
    </xf>
    <xf numFmtId="0" fontId="7" fillId="0" borderId="1" xfId="63" applyFont="1" applyBorder="1" applyAlignment="1">
      <alignment horizontal="center" vertical="center"/>
    </xf>
    <xf numFmtId="0" fontId="7" fillId="0" borderId="8" xfId="63" applyFont="1" applyBorder="1" applyAlignment="1">
      <alignment horizontal="center" vertical="center"/>
    </xf>
    <xf numFmtId="0" fontId="7" fillId="0" borderId="9" xfId="63" applyFont="1" applyBorder="1" applyAlignment="1">
      <alignment horizontal="center" vertical="center"/>
    </xf>
    <xf numFmtId="0" fontId="7" fillId="0" borderId="8" xfId="63" applyFont="1" applyBorder="1" applyAlignment="1">
      <alignment horizontal="center" vertical="center"/>
    </xf>
    <xf numFmtId="0" fontId="7" fillId="0" borderId="1" xfId="63" applyFont="1" applyBorder="1" applyAlignment="1">
      <alignment horizontal="center" vertical="center"/>
    </xf>
    <xf numFmtId="0" fontId="6" fillId="0" borderId="0" xfId="63" applyFont="1" applyBorder="1" applyAlignment="1">
      <alignment horizontal="center" vertical="center"/>
    </xf>
    <xf numFmtId="3" fontId="6" fillId="0" borderId="7" xfId="63" applyNumberFormat="1" applyFont="1" applyBorder="1" applyAlignment="1">
      <alignment horizontal="right" vertical="center"/>
    </xf>
    <xf numFmtId="3" fontId="6" fillId="0" borderId="6" xfId="63" applyNumberFormat="1" applyFont="1" applyBorder="1" applyAlignment="1">
      <alignment horizontal="right" vertical="center"/>
    </xf>
    <xf numFmtId="3" fontId="6" fillId="0" borderId="0" xfId="63" applyNumberFormat="1" applyFont="1" applyBorder="1" applyAlignment="1">
      <alignment horizontal="right" vertical="center"/>
    </xf>
    <xf numFmtId="0" fontId="6" fillId="0" borderId="1" xfId="63" applyFont="1" applyBorder="1" applyAlignment="1">
      <alignment horizontal="center" vertical="center"/>
    </xf>
    <xf numFmtId="3" fontId="6" fillId="0" borderId="9" xfId="63" applyNumberFormat="1" applyFont="1" applyBorder="1" applyAlignment="1">
      <alignment horizontal="right" vertical="center"/>
    </xf>
    <xf numFmtId="3" fontId="6" fillId="0" borderId="8" xfId="63" applyNumberFormat="1" applyFont="1" applyBorder="1" applyAlignment="1">
      <alignment horizontal="right" vertical="center"/>
    </xf>
    <xf numFmtId="3" fontId="6" fillId="0" borderId="1" xfId="63" applyNumberFormat="1" applyFont="1" applyBorder="1" applyAlignment="1">
      <alignment horizontal="right" vertical="center"/>
    </xf>
    <xf numFmtId="165" fontId="0" fillId="0" borderId="0" xfId="0" quotePrefix="1" applyNumberFormat="1" applyBorder="1" applyAlignment="1">
      <alignment horizontal="center"/>
    </xf>
    <xf numFmtId="176" fontId="0" fillId="0" borderId="0" xfId="0" applyNumberFormat="1" applyAlignment="1">
      <alignment horizontal="center"/>
    </xf>
    <xf numFmtId="1" fontId="0" fillId="0" borderId="0" xfId="0" quotePrefix="1" applyNumberForma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1" fontId="5" fillId="0" borderId="1" xfId="0" quotePrefix="1" applyNumberFormat="1" applyFont="1" applyBorder="1" applyAlignment="1">
      <alignment horizontal="center"/>
    </xf>
    <xf numFmtId="165" fontId="0" fillId="0" borderId="1" xfId="0" quotePrefix="1" applyNumberFormat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0" fontId="7" fillId="0" borderId="0" xfId="63" applyFont="1"/>
    <xf numFmtId="16" fontId="6" fillId="0" borderId="0" xfId="63" quotePrefix="1" applyNumberFormat="1" applyFont="1"/>
    <xf numFmtId="0" fontId="6" fillId="2" borderId="0" xfId="63" applyFont="1" applyFill="1"/>
  </cellXfs>
  <cellStyles count="6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Normal" xfId="0" builtinId="0"/>
    <cellStyle name="Normal 2" xfId="63" xr:uid="{2F70AFA9-1919-AD4B-8F16-7A457EA6B988}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A59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3537461747412E-2"/>
          <c:y val="3.4852546916890097E-2"/>
          <c:w val="0.92729250765051696"/>
          <c:h val="0.793563294972744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'Age-sex_structure'!$G$2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DA5957"/>
            </a:solidFill>
            <a:ln w="12700">
              <a:solidFill>
                <a:schemeClr val="bg1"/>
              </a:solidFill>
            </a:ln>
            <a:effectLst/>
          </c:spPr>
          <c:invertIfNegative val="0"/>
          <c:cat>
            <c:strRef>
              <c:f>'Age-sex_structure'!$F$3:$F$19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'Age-sex_structure'!$G$3:$G$19</c:f>
              <c:numCache>
                <c:formatCode>#,##0.00</c:formatCode>
                <c:ptCount val="17"/>
                <c:pt idx="0">
                  <c:v>-6.0469018622069886</c:v>
                </c:pt>
                <c:pt idx="1">
                  <c:v>-6.1668140683863957</c:v>
                </c:pt>
                <c:pt idx="2">
                  <c:v>-6.3140844177214577</c:v>
                </c:pt>
                <c:pt idx="3">
                  <c:v>-6.4120145296566049</c:v>
                </c:pt>
                <c:pt idx="4">
                  <c:v>-6.6840592379270065</c:v>
                </c:pt>
                <c:pt idx="5">
                  <c:v>-7.1177286316237574</c:v>
                </c:pt>
                <c:pt idx="6">
                  <c:v>-6.754557349650339</c:v>
                </c:pt>
                <c:pt idx="7">
                  <c:v>-6.5888016342592861</c:v>
                </c:pt>
                <c:pt idx="8">
                  <c:v>-6.1383642062241437</c:v>
                </c:pt>
                <c:pt idx="9">
                  <c:v>-6.5712193103605445</c:v>
                </c:pt>
                <c:pt idx="10">
                  <c:v>-6.7532111651561326</c:v>
                </c:pt>
                <c:pt idx="11">
                  <c:v>-7.0179322325636315</c:v>
                </c:pt>
                <c:pt idx="12">
                  <c:v>-6.4736137970839822</c:v>
                </c:pt>
                <c:pt idx="13">
                  <c:v>-5.5278053010821369</c:v>
                </c:pt>
                <c:pt idx="14">
                  <c:v>-4.2823394881666292</c:v>
                </c:pt>
                <c:pt idx="15">
                  <c:v>-3.0054515320640851</c:v>
                </c:pt>
                <c:pt idx="16">
                  <c:v>-2.145101235866878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C-8F4F-BBB4-8AF825BACC9A}"/>
            </c:ext>
          </c:extLst>
        </c:ser>
        <c:ser>
          <c:idx val="1"/>
          <c:order val="1"/>
          <c:tx>
            <c:strRef>
              <c:f>'Age-sex_structure'!$H$2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</a:ln>
            <a:effectLst/>
          </c:spPr>
          <c:invertIfNegative val="0"/>
          <c:cat>
            <c:strRef>
              <c:f>'Age-sex_structure'!$F$3:$F$19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'Age-sex_structure'!$H$3:$H$19</c:f>
              <c:numCache>
                <c:formatCode>#,##0.00</c:formatCode>
                <c:ptCount val="17"/>
                <c:pt idx="0">
                  <c:v>6.4479023224473515</c:v>
                </c:pt>
                <c:pt idx="1">
                  <c:v>6.5567840575177962</c:v>
                </c:pt>
                <c:pt idx="2">
                  <c:v>6.7066185749623166</c:v>
                </c:pt>
                <c:pt idx="3">
                  <c:v>6.830201016958048</c:v>
                </c:pt>
                <c:pt idx="4">
                  <c:v>7.1771664112308686</c:v>
                </c:pt>
                <c:pt idx="5">
                  <c:v>7.5269377521881733</c:v>
                </c:pt>
                <c:pt idx="6">
                  <c:v>7.0127361648077882</c:v>
                </c:pt>
                <c:pt idx="7">
                  <c:v>6.713519926363662</c:v>
                </c:pt>
                <c:pt idx="8">
                  <c:v>6.1678432944862225</c:v>
                </c:pt>
                <c:pt idx="9">
                  <c:v>6.5681887098747875</c:v>
                </c:pt>
                <c:pt idx="10">
                  <c:v>6.6529343707599731</c:v>
                </c:pt>
                <c:pt idx="11">
                  <c:v>6.7669796295353555</c:v>
                </c:pt>
                <c:pt idx="12">
                  <c:v>6.0439996724182148</c:v>
                </c:pt>
                <c:pt idx="13">
                  <c:v>5.0148268701805403</c:v>
                </c:pt>
                <c:pt idx="14">
                  <c:v>3.7610385733876477</c:v>
                </c:pt>
                <c:pt idx="15">
                  <c:v>2.4656005924297619</c:v>
                </c:pt>
                <c:pt idx="16">
                  <c:v>1.5867220604514873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BC-8F4F-BBB4-8AF825BACC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04624968"/>
        <c:axId val="2144149112"/>
      </c:barChart>
      <c:catAx>
        <c:axId val="21046249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200" b="1">
                <a:latin typeface="Arial"/>
                <a:cs typeface="Arial"/>
              </a:defRPr>
            </a:pPr>
            <a:endParaRPr lang="en-US"/>
          </a:p>
        </c:txPr>
        <c:crossAx val="2144149112"/>
        <c:crossesAt val="0"/>
        <c:auto val="1"/>
        <c:lblAlgn val="ctr"/>
        <c:lblOffset val="0"/>
        <c:tickLblSkip val="1"/>
        <c:tickMarkSkip val="1"/>
        <c:noMultiLvlLbl val="0"/>
      </c:catAx>
      <c:valAx>
        <c:axId val="2144149112"/>
        <c:scaling>
          <c:orientation val="maxMin"/>
          <c:max val="10"/>
          <c:min val="-10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Percent</a:t>
                </a:r>
              </a:p>
            </c:rich>
          </c:tx>
          <c:overlay val="0"/>
        </c:title>
        <c:numFmt formatCode="#,##0.0_);\(#,##0.0\)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/>
                </a:solidFill>
                <a:latin typeface="Arial"/>
                <a:cs typeface="Arial"/>
              </a:defRPr>
            </a:pPr>
            <a:endParaRPr lang="en-US"/>
          </a:p>
        </c:txPr>
        <c:crossAx val="2104624968"/>
        <c:crossesAt val="1"/>
        <c:crossBetween val="between"/>
        <c:majorUnit val="2"/>
        <c:minorUnit val="0.4"/>
      </c:valAx>
    </c:plotArea>
    <c:legend>
      <c:legendPos val="b"/>
      <c:layout>
        <c:manualLayout>
          <c:xMode val="edge"/>
          <c:yMode val="edge"/>
          <c:x val="0.38595303098029798"/>
          <c:y val="0.93948758328285897"/>
          <c:w val="0.228093938039404"/>
          <c:h val="5.7013362605813703E-2"/>
        </c:manualLayout>
      </c:layout>
      <c:overlay val="0"/>
      <c:txPr>
        <a:bodyPr/>
        <a:lstStyle/>
        <a:p>
          <a:pPr>
            <a:defRPr sz="1200" b="1"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3537461747412E-2"/>
          <c:y val="3.4852546916890097E-2"/>
          <c:w val="0.92729250765051696"/>
          <c:h val="0.793563294972744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'Age-sex_structure_stationary'!$G$2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DA5957"/>
            </a:solidFill>
            <a:ln w="12700">
              <a:solidFill>
                <a:schemeClr val="bg1"/>
              </a:solidFill>
            </a:ln>
            <a:effectLst/>
          </c:spPr>
          <c:invertIfNegative val="0"/>
          <c:cat>
            <c:strRef>
              <c:f>'Age-sex_structure_stationary'!$F$3:$F$19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'Age-sex_structure_stationary'!$G$3:$G$19</c:f>
              <c:numCache>
                <c:formatCode>#,##0.00</c:formatCode>
                <c:ptCount val="17"/>
                <c:pt idx="0">
                  <c:v>-6.3832512175985343</c:v>
                </c:pt>
                <c:pt idx="1">
                  <c:v>-6.3783520228806001</c:v>
                </c:pt>
                <c:pt idx="2">
                  <c:v>-6.3747054678489121</c:v>
                </c:pt>
                <c:pt idx="3">
                  <c:v>-6.36807205012094</c:v>
                </c:pt>
                <c:pt idx="4">
                  <c:v>-6.3553000483906965</c:v>
                </c:pt>
                <c:pt idx="5">
                  <c:v>-6.3363083839602679</c:v>
                </c:pt>
                <c:pt idx="6">
                  <c:v>-6.3106585711547147</c:v>
                </c:pt>
                <c:pt idx="7">
                  <c:v>-6.2769934732407604</c:v>
                </c:pt>
                <c:pt idx="8">
                  <c:v>-6.2325440637730374</c:v>
                </c:pt>
                <c:pt idx="9">
                  <c:v>-6.1698961419293585</c:v>
                </c:pt>
                <c:pt idx="10">
                  <c:v>-6.0757394801311788</c:v>
                </c:pt>
                <c:pt idx="11">
                  <c:v>-5.935094014694795</c:v>
                </c:pt>
                <c:pt idx="12">
                  <c:v>-5.7374082998823077</c:v>
                </c:pt>
                <c:pt idx="13">
                  <c:v>-5.4655697407037751</c:v>
                </c:pt>
                <c:pt idx="14">
                  <c:v>-5.0780974542856274</c:v>
                </c:pt>
                <c:pt idx="15">
                  <c:v>-4.5128960841504853</c:v>
                </c:pt>
                <c:pt idx="16">
                  <c:v>-4.0091134852540096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55-4641-BD74-625B867A4031}"/>
            </c:ext>
          </c:extLst>
        </c:ser>
        <c:ser>
          <c:idx val="1"/>
          <c:order val="1"/>
          <c:tx>
            <c:strRef>
              <c:f>'Age-sex_structure_stationary'!$H$2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</a:ln>
            <a:effectLst/>
          </c:spPr>
          <c:invertIfNegative val="0"/>
          <c:cat>
            <c:strRef>
              <c:f>'Age-sex_structure_stationary'!$F$3:$F$19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'Age-sex_structure_stationary'!$H$3:$H$19</c:f>
              <c:numCache>
                <c:formatCode>#,##0.00</c:formatCode>
                <c:ptCount val="17"/>
                <c:pt idx="0">
                  <c:v>6.680387016136331</c:v>
                </c:pt>
                <c:pt idx="1">
                  <c:v>6.673985961316693</c:v>
                </c:pt>
                <c:pt idx="2">
                  <c:v>6.6687985483916776</c:v>
                </c:pt>
                <c:pt idx="3">
                  <c:v>6.6536131676075332</c:v>
                </c:pt>
                <c:pt idx="4">
                  <c:v>6.6187016544973147</c:v>
                </c:pt>
                <c:pt idx="5">
                  <c:v>6.5677569659540964</c:v>
                </c:pt>
                <c:pt idx="6">
                  <c:v>6.5077046579941884</c:v>
                </c:pt>
                <c:pt idx="7">
                  <c:v>6.439221152129246</c:v>
                </c:pt>
                <c:pt idx="8">
                  <c:v>6.3591676460399276</c:v>
                </c:pt>
                <c:pt idx="9">
                  <c:v>6.2551058375074176</c:v>
                </c:pt>
                <c:pt idx="10">
                  <c:v>6.1023426971660255</c:v>
                </c:pt>
                <c:pt idx="11">
                  <c:v>5.8750928014307195</c:v>
                </c:pt>
                <c:pt idx="12">
                  <c:v>5.5555607198957375</c:v>
                </c:pt>
                <c:pt idx="13">
                  <c:v>5.1358809307457669</c:v>
                </c:pt>
                <c:pt idx="14">
                  <c:v>4.5942493888527141</c:v>
                </c:pt>
                <c:pt idx="15">
                  <c:v>3.8809264616020531</c:v>
                </c:pt>
                <c:pt idx="16">
                  <c:v>3.431504392732553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55-4641-BD74-625B867A4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04764664"/>
        <c:axId val="2144079784"/>
      </c:barChart>
      <c:catAx>
        <c:axId val="21047646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200" b="1">
                <a:latin typeface="Arial"/>
                <a:cs typeface="Arial"/>
              </a:defRPr>
            </a:pPr>
            <a:endParaRPr lang="en-US"/>
          </a:p>
        </c:txPr>
        <c:crossAx val="2144079784"/>
        <c:crossesAt val="0"/>
        <c:auto val="1"/>
        <c:lblAlgn val="ctr"/>
        <c:lblOffset val="0"/>
        <c:tickLblSkip val="1"/>
        <c:tickMarkSkip val="1"/>
        <c:noMultiLvlLbl val="0"/>
      </c:catAx>
      <c:valAx>
        <c:axId val="2144079784"/>
        <c:scaling>
          <c:orientation val="maxMin"/>
          <c:max val="10"/>
          <c:min val="-10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Percent</a:t>
                </a:r>
              </a:p>
            </c:rich>
          </c:tx>
          <c:overlay val="0"/>
        </c:title>
        <c:numFmt formatCode="#,##0.0_);\(#,##0.0\)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/>
                </a:solidFill>
                <a:latin typeface="Arial"/>
                <a:cs typeface="Arial"/>
              </a:defRPr>
            </a:pPr>
            <a:endParaRPr lang="en-US"/>
          </a:p>
        </c:txPr>
        <c:crossAx val="2104764664"/>
        <c:crossesAt val="1"/>
        <c:crossBetween val="between"/>
        <c:majorUnit val="2"/>
        <c:minorUnit val="0.4"/>
      </c:valAx>
    </c:plotArea>
    <c:legend>
      <c:legendPos val="b"/>
      <c:layout>
        <c:manualLayout>
          <c:xMode val="edge"/>
          <c:yMode val="edge"/>
          <c:x val="0.38595303098029798"/>
          <c:y val="0.93948758328285897"/>
          <c:w val="0.228093938039404"/>
          <c:h val="5.7013362605813703E-2"/>
        </c:manualLayout>
      </c:layout>
      <c:overlay val="0"/>
      <c:txPr>
        <a:bodyPr/>
        <a:lstStyle/>
        <a:p>
          <a:pPr>
            <a:defRPr sz="1200" b="1"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29</xdr:row>
      <xdr:rowOff>12700</xdr:rowOff>
    </xdr:from>
    <xdr:to>
      <xdr:col>7</xdr:col>
      <xdr:colOff>1106905</xdr:colOff>
      <xdr:row>33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0CD7E9-8462-944A-9BD7-3732AA3A13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49800" y="5130800"/>
          <a:ext cx="2821405" cy="685800"/>
        </a:xfrm>
        <a:prstGeom prst="rect">
          <a:avLst/>
        </a:prstGeom>
      </xdr:spPr>
    </xdr:pic>
    <xdr:clientData/>
  </xdr:twoCellAnchor>
  <xdr:twoCellAnchor editAs="oneCell">
    <xdr:from>
      <xdr:col>3</xdr:col>
      <xdr:colOff>63500</xdr:colOff>
      <xdr:row>32</xdr:row>
      <xdr:rowOff>152400</xdr:rowOff>
    </xdr:from>
    <xdr:to>
      <xdr:col>3</xdr:col>
      <xdr:colOff>1641288</xdr:colOff>
      <xdr:row>35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18500DA-37A4-2742-BE7D-0F3C0F9A5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5400" y="5765800"/>
          <a:ext cx="1577788" cy="419100"/>
        </a:xfrm>
        <a:prstGeom prst="rect">
          <a:avLst/>
        </a:prstGeom>
      </xdr:spPr>
    </xdr:pic>
    <xdr:clientData/>
  </xdr:twoCellAnchor>
  <xdr:twoCellAnchor editAs="oneCell">
    <xdr:from>
      <xdr:col>3</xdr:col>
      <xdr:colOff>48400</xdr:colOff>
      <xdr:row>24</xdr:row>
      <xdr:rowOff>10300</xdr:rowOff>
    </xdr:from>
    <xdr:to>
      <xdr:col>4</xdr:col>
      <xdr:colOff>825500</xdr:colOff>
      <xdr:row>26</xdr:row>
      <xdr:rowOff>151693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E066250-412C-0848-8807-7DE513F83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80300" y="4302900"/>
          <a:ext cx="2466200" cy="471593"/>
        </a:xfrm>
        <a:prstGeom prst="rect">
          <a:avLst/>
        </a:prstGeom>
      </xdr:spPr>
    </xdr:pic>
    <xdr:clientData/>
  </xdr:twoCellAnchor>
  <xdr:twoCellAnchor editAs="oneCell">
    <xdr:from>
      <xdr:col>3</xdr:col>
      <xdr:colOff>58701</xdr:colOff>
      <xdr:row>26</xdr:row>
      <xdr:rowOff>160300</xdr:rowOff>
    </xdr:from>
    <xdr:to>
      <xdr:col>3</xdr:col>
      <xdr:colOff>1318503</xdr:colOff>
      <xdr:row>29</xdr:row>
      <xdr:rowOff>114300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AB99386-2A7A-4D41-9499-A41FCA4093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90601" y="4783100"/>
          <a:ext cx="1259802" cy="449300"/>
        </a:xfrm>
        <a:prstGeom prst="rect">
          <a:avLst/>
        </a:prstGeom>
      </xdr:spPr>
    </xdr:pic>
    <xdr:clientData/>
  </xdr:twoCellAnchor>
  <xdr:twoCellAnchor editAs="oneCell">
    <xdr:from>
      <xdr:col>3</xdr:col>
      <xdr:colOff>79300</xdr:colOff>
      <xdr:row>30</xdr:row>
      <xdr:rowOff>15800</xdr:rowOff>
    </xdr:from>
    <xdr:to>
      <xdr:col>3</xdr:col>
      <xdr:colOff>1450900</xdr:colOff>
      <xdr:row>32</xdr:row>
      <xdr:rowOff>85153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921021A9-8F4E-2A4B-8353-1FD2EF1D84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11200" y="5299000"/>
          <a:ext cx="1371600" cy="399553"/>
        </a:xfrm>
        <a:prstGeom prst="rect">
          <a:avLst/>
        </a:prstGeom>
      </xdr:spPr>
    </xdr:pic>
    <xdr:clientData/>
  </xdr:twoCellAnchor>
  <xdr:twoCellAnchor editAs="oneCell">
    <xdr:from>
      <xdr:col>10</xdr:col>
      <xdr:colOff>181970</xdr:colOff>
      <xdr:row>24</xdr:row>
      <xdr:rowOff>88900</xdr:rowOff>
    </xdr:from>
    <xdr:to>
      <xdr:col>11</xdr:col>
      <xdr:colOff>1612900</xdr:colOff>
      <xdr:row>26</xdr:row>
      <xdr:rowOff>130257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F65A503B-976B-8145-AD50-9B36C19595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472270" y="4381500"/>
          <a:ext cx="3005730" cy="371557"/>
        </a:xfrm>
        <a:prstGeom prst="rect">
          <a:avLst/>
        </a:prstGeom>
      </xdr:spPr>
    </xdr:pic>
    <xdr:clientData/>
  </xdr:twoCellAnchor>
  <xdr:twoCellAnchor editAs="oneCell">
    <xdr:from>
      <xdr:col>10</xdr:col>
      <xdr:colOff>177800</xdr:colOff>
      <xdr:row>27</xdr:row>
      <xdr:rowOff>124600</xdr:rowOff>
    </xdr:from>
    <xdr:to>
      <xdr:col>13</xdr:col>
      <xdr:colOff>368300</xdr:colOff>
      <xdr:row>31</xdr:row>
      <xdr:rowOff>135903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2118807B-D513-F844-A242-8EB6E55C86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344400" y="4582300"/>
          <a:ext cx="4660900" cy="671703"/>
        </a:xfrm>
        <a:prstGeom prst="rect">
          <a:avLst/>
        </a:prstGeom>
      </xdr:spPr>
    </xdr:pic>
    <xdr:clientData/>
  </xdr:twoCellAnchor>
  <xdr:twoCellAnchor editAs="oneCell">
    <xdr:from>
      <xdr:col>9</xdr:col>
      <xdr:colOff>84100</xdr:colOff>
      <xdr:row>24</xdr:row>
      <xdr:rowOff>46000</xdr:rowOff>
    </xdr:from>
    <xdr:to>
      <xdr:col>9</xdr:col>
      <xdr:colOff>1541991</xdr:colOff>
      <xdr:row>26</xdr:row>
      <xdr:rowOff>127000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A8A2343A-5DA6-C640-952B-7457E04D0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825000" y="4338600"/>
          <a:ext cx="1457891" cy="411200"/>
        </a:xfrm>
        <a:prstGeom prst="rect">
          <a:avLst/>
        </a:prstGeom>
      </xdr:spPr>
    </xdr:pic>
    <xdr:clientData/>
  </xdr:twoCellAnchor>
  <xdr:twoCellAnchor editAs="oneCell">
    <xdr:from>
      <xdr:col>8</xdr:col>
      <xdr:colOff>132501</xdr:colOff>
      <xdr:row>24</xdr:row>
      <xdr:rowOff>43600</xdr:rowOff>
    </xdr:from>
    <xdr:to>
      <xdr:col>8</xdr:col>
      <xdr:colOff>2009731</xdr:colOff>
      <xdr:row>26</xdr:row>
      <xdr:rowOff>114300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669ACCA-8CBE-364F-9A77-6C0B152A6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777901" y="4336200"/>
          <a:ext cx="1877230" cy="400900"/>
        </a:xfrm>
        <a:prstGeom prst="rect">
          <a:avLst/>
        </a:prstGeom>
      </xdr:spPr>
    </xdr:pic>
    <xdr:clientData/>
  </xdr:twoCellAnchor>
  <xdr:twoCellAnchor editAs="oneCell">
    <xdr:from>
      <xdr:col>10</xdr:col>
      <xdr:colOff>177800</xdr:colOff>
      <xdr:row>32</xdr:row>
      <xdr:rowOff>127000</xdr:rowOff>
    </xdr:from>
    <xdr:to>
      <xdr:col>12</xdr:col>
      <xdr:colOff>139700</xdr:colOff>
      <xdr:row>35</xdr:row>
      <xdr:rowOff>60081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1DBF12C4-6530-4046-A0F1-B966560ED0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2344400" y="5410200"/>
          <a:ext cx="3352800" cy="428381"/>
        </a:xfrm>
        <a:prstGeom prst="rect">
          <a:avLst/>
        </a:prstGeom>
      </xdr:spPr>
    </xdr:pic>
    <xdr:clientData/>
  </xdr:twoCellAnchor>
  <xdr:twoCellAnchor editAs="oneCell">
    <xdr:from>
      <xdr:col>10</xdr:col>
      <xdr:colOff>190500</xdr:colOff>
      <xdr:row>35</xdr:row>
      <xdr:rowOff>88900</xdr:rowOff>
    </xdr:from>
    <xdr:to>
      <xdr:col>10</xdr:col>
      <xdr:colOff>1504226</xdr:colOff>
      <xdr:row>38</xdr:row>
      <xdr:rowOff>50800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BB4D7C39-A6DB-B24B-9AF2-32F1843E13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357100" y="5867400"/>
          <a:ext cx="1313726" cy="457200"/>
        </a:xfrm>
        <a:prstGeom prst="rect">
          <a:avLst/>
        </a:prstGeom>
      </xdr:spPr>
    </xdr:pic>
    <xdr:clientData/>
  </xdr:twoCellAnchor>
  <xdr:twoCellAnchor editAs="oneCell">
    <xdr:from>
      <xdr:col>6</xdr:col>
      <xdr:colOff>25400</xdr:colOff>
      <xdr:row>24</xdr:row>
      <xdr:rowOff>38100</xdr:rowOff>
    </xdr:from>
    <xdr:to>
      <xdr:col>6</xdr:col>
      <xdr:colOff>1485900</xdr:colOff>
      <xdr:row>28</xdr:row>
      <xdr:rowOff>114019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6838EF25-D07A-BF47-88E9-2D5FD8D0E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775200" y="4330700"/>
          <a:ext cx="1460500" cy="736319"/>
        </a:xfrm>
        <a:prstGeom prst="rect">
          <a:avLst/>
        </a:prstGeom>
      </xdr:spPr>
    </xdr:pic>
    <xdr:clientData/>
  </xdr:twoCellAnchor>
  <xdr:twoCellAnchor editAs="oneCell">
    <xdr:from>
      <xdr:col>8</xdr:col>
      <xdr:colOff>152400</xdr:colOff>
      <xdr:row>28</xdr:row>
      <xdr:rowOff>38100</xdr:rowOff>
    </xdr:from>
    <xdr:to>
      <xdr:col>8</xdr:col>
      <xdr:colOff>1866900</xdr:colOff>
      <xdr:row>31</xdr:row>
      <xdr:rowOff>5217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BA7B1680-79B2-7542-8860-4445B622F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7797800" y="4991100"/>
          <a:ext cx="1714500" cy="462417"/>
        </a:xfrm>
        <a:prstGeom prst="rect">
          <a:avLst/>
        </a:prstGeom>
      </xdr:spPr>
    </xdr:pic>
    <xdr:clientData/>
  </xdr:twoCellAnchor>
  <xdr:twoCellAnchor editAs="oneCell">
    <xdr:from>
      <xdr:col>9</xdr:col>
      <xdr:colOff>63500</xdr:colOff>
      <xdr:row>28</xdr:row>
      <xdr:rowOff>25400</xdr:rowOff>
    </xdr:from>
    <xdr:to>
      <xdr:col>9</xdr:col>
      <xdr:colOff>1487593</xdr:colOff>
      <xdr:row>30</xdr:row>
      <xdr:rowOff>63500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4F7DFDC9-6F24-F242-BB9A-D2FE4165DB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0680700" y="4648200"/>
          <a:ext cx="1424093" cy="368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29</xdr:row>
      <xdr:rowOff>12700</xdr:rowOff>
    </xdr:from>
    <xdr:to>
      <xdr:col>7</xdr:col>
      <xdr:colOff>1106905</xdr:colOff>
      <xdr:row>33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68589EB-CC19-7643-92AA-ABC4CE2915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99100" y="4800600"/>
          <a:ext cx="2821405" cy="685800"/>
        </a:xfrm>
        <a:prstGeom prst="rect">
          <a:avLst/>
        </a:prstGeom>
      </xdr:spPr>
    </xdr:pic>
    <xdr:clientData/>
  </xdr:twoCellAnchor>
  <xdr:twoCellAnchor editAs="oneCell">
    <xdr:from>
      <xdr:col>3</xdr:col>
      <xdr:colOff>63500</xdr:colOff>
      <xdr:row>32</xdr:row>
      <xdr:rowOff>152400</xdr:rowOff>
    </xdr:from>
    <xdr:to>
      <xdr:col>3</xdr:col>
      <xdr:colOff>1641288</xdr:colOff>
      <xdr:row>35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33BBC5D-311D-A640-8E76-8D7DC1BEE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44700" y="5435600"/>
          <a:ext cx="1577788" cy="419100"/>
        </a:xfrm>
        <a:prstGeom prst="rect">
          <a:avLst/>
        </a:prstGeom>
      </xdr:spPr>
    </xdr:pic>
    <xdr:clientData/>
  </xdr:twoCellAnchor>
  <xdr:twoCellAnchor editAs="oneCell">
    <xdr:from>
      <xdr:col>3</xdr:col>
      <xdr:colOff>48400</xdr:colOff>
      <xdr:row>24</xdr:row>
      <xdr:rowOff>10300</xdr:rowOff>
    </xdr:from>
    <xdr:to>
      <xdr:col>4</xdr:col>
      <xdr:colOff>825500</xdr:colOff>
      <xdr:row>26</xdr:row>
      <xdr:rowOff>151693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E1F5FF9-956E-D64A-9B82-5D49BA8EBA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29600" y="3972700"/>
          <a:ext cx="2466200" cy="471593"/>
        </a:xfrm>
        <a:prstGeom prst="rect">
          <a:avLst/>
        </a:prstGeom>
      </xdr:spPr>
    </xdr:pic>
    <xdr:clientData/>
  </xdr:twoCellAnchor>
  <xdr:twoCellAnchor editAs="oneCell">
    <xdr:from>
      <xdr:col>3</xdr:col>
      <xdr:colOff>58701</xdr:colOff>
      <xdr:row>26</xdr:row>
      <xdr:rowOff>160300</xdr:rowOff>
    </xdr:from>
    <xdr:to>
      <xdr:col>3</xdr:col>
      <xdr:colOff>1318503</xdr:colOff>
      <xdr:row>29</xdr:row>
      <xdr:rowOff>114300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63B3AD1-AE1F-3D47-923B-FB456CE4AB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39901" y="4452900"/>
          <a:ext cx="1259802" cy="449300"/>
        </a:xfrm>
        <a:prstGeom prst="rect">
          <a:avLst/>
        </a:prstGeom>
      </xdr:spPr>
    </xdr:pic>
    <xdr:clientData/>
  </xdr:twoCellAnchor>
  <xdr:twoCellAnchor editAs="oneCell">
    <xdr:from>
      <xdr:col>3</xdr:col>
      <xdr:colOff>79300</xdr:colOff>
      <xdr:row>30</xdr:row>
      <xdr:rowOff>15800</xdr:rowOff>
    </xdr:from>
    <xdr:to>
      <xdr:col>3</xdr:col>
      <xdr:colOff>1450900</xdr:colOff>
      <xdr:row>32</xdr:row>
      <xdr:rowOff>85153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D5AA91F-DF47-104A-8116-0FF8EB7F3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060500" y="4968800"/>
          <a:ext cx="1371600" cy="399553"/>
        </a:xfrm>
        <a:prstGeom prst="rect">
          <a:avLst/>
        </a:prstGeom>
      </xdr:spPr>
    </xdr:pic>
    <xdr:clientData/>
  </xdr:twoCellAnchor>
  <xdr:twoCellAnchor editAs="oneCell">
    <xdr:from>
      <xdr:col>10</xdr:col>
      <xdr:colOff>181970</xdr:colOff>
      <xdr:row>24</xdr:row>
      <xdr:rowOff>88900</xdr:rowOff>
    </xdr:from>
    <xdr:to>
      <xdr:col>11</xdr:col>
      <xdr:colOff>1612900</xdr:colOff>
      <xdr:row>26</xdr:row>
      <xdr:rowOff>130257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5964C46A-CBFD-7742-9A87-FD81AA77A2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348570" y="4051300"/>
          <a:ext cx="3005730" cy="371557"/>
        </a:xfrm>
        <a:prstGeom prst="rect">
          <a:avLst/>
        </a:prstGeom>
      </xdr:spPr>
    </xdr:pic>
    <xdr:clientData/>
  </xdr:twoCellAnchor>
  <xdr:twoCellAnchor editAs="oneCell">
    <xdr:from>
      <xdr:col>10</xdr:col>
      <xdr:colOff>177800</xdr:colOff>
      <xdr:row>27</xdr:row>
      <xdr:rowOff>124600</xdr:rowOff>
    </xdr:from>
    <xdr:to>
      <xdr:col>13</xdr:col>
      <xdr:colOff>368300</xdr:colOff>
      <xdr:row>31</xdr:row>
      <xdr:rowOff>135903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4FD1BAA-2AF5-0A4D-94F9-5668ADCB8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344400" y="4582300"/>
          <a:ext cx="4660900" cy="671703"/>
        </a:xfrm>
        <a:prstGeom prst="rect">
          <a:avLst/>
        </a:prstGeom>
      </xdr:spPr>
    </xdr:pic>
    <xdr:clientData/>
  </xdr:twoCellAnchor>
  <xdr:twoCellAnchor editAs="oneCell">
    <xdr:from>
      <xdr:col>9</xdr:col>
      <xdr:colOff>84100</xdr:colOff>
      <xdr:row>24</xdr:row>
      <xdr:rowOff>46000</xdr:rowOff>
    </xdr:from>
    <xdr:to>
      <xdr:col>9</xdr:col>
      <xdr:colOff>1541991</xdr:colOff>
      <xdr:row>26</xdr:row>
      <xdr:rowOff>127000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A8793D58-EC3D-E944-B296-5D00D1F03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701300" y="4008400"/>
          <a:ext cx="1457891" cy="411200"/>
        </a:xfrm>
        <a:prstGeom prst="rect">
          <a:avLst/>
        </a:prstGeom>
      </xdr:spPr>
    </xdr:pic>
    <xdr:clientData/>
  </xdr:twoCellAnchor>
  <xdr:twoCellAnchor editAs="oneCell">
    <xdr:from>
      <xdr:col>8</xdr:col>
      <xdr:colOff>132501</xdr:colOff>
      <xdr:row>24</xdr:row>
      <xdr:rowOff>43600</xdr:rowOff>
    </xdr:from>
    <xdr:to>
      <xdr:col>8</xdr:col>
      <xdr:colOff>2009731</xdr:colOff>
      <xdr:row>26</xdr:row>
      <xdr:rowOff>114300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A390DC9-E46D-E24C-8FC0-50455580D9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654201" y="4006000"/>
          <a:ext cx="1877230" cy="400900"/>
        </a:xfrm>
        <a:prstGeom prst="rect">
          <a:avLst/>
        </a:prstGeom>
      </xdr:spPr>
    </xdr:pic>
    <xdr:clientData/>
  </xdr:twoCellAnchor>
  <xdr:twoCellAnchor editAs="oneCell">
    <xdr:from>
      <xdr:col>10</xdr:col>
      <xdr:colOff>177800</xdr:colOff>
      <xdr:row>32</xdr:row>
      <xdr:rowOff>127000</xdr:rowOff>
    </xdr:from>
    <xdr:to>
      <xdr:col>12</xdr:col>
      <xdr:colOff>139700</xdr:colOff>
      <xdr:row>35</xdr:row>
      <xdr:rowOff>60081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86877D68-94D1-3544-A6F4-8D275BE61C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2344400" y="5410200"/>
          <a:ext cx="3352800" cy="428381"/>
        </a:xfrm>
        <a:prstGeom prst="rect">
          <a:avLst/>
        </a:prstGeom>
      </xdr:spPr>
    </xdr:pic>
    <xdr:clientData/>
  </xdr:twoCellAnchor>
  <xdr:twoCellAnchor editAs="oneCell">
    <xdr:from>
      <xdr:col>10</xdr:col>
      <xdr:colOff>190500</xdr:colOff>
      <xdr:row>35</xdr:row>
      <xdr:rowOff>88900</xdr:rowOff>
    </xdr:from>
    <xdr:to>
      <xdr:col>10</xdr:col>
      <xdr:colOff>1504226</xdr:colOff>
      <xdr:row>38</xdr:row>
      <xdr:rowOff>50800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1CD0E0EC-7627-5A48-BFC3-53561229E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357100" y="5867400"/>
          <a:ext cx="1313726" cy="457200"/>
        </a:xfrm>
        <a:prstGeom prst="rect">
          <a:avLst/>
        </a:prstGeom>
      </xdr:spPr>
    </xdr:pic>
    <xdr:clientData/>
  </xdr:twoCellAnchor>
  <xdr:twoCellAnchor editAs="oneCell">
    <xdr:from>
      <xdr:col>6</xdr:col>
      <xdr:colOff>25400</xdr:colOff>
      <xdr:row>24</xdr:row>
      <xdr:rowOff>38100</xdr:rowOff>
    </xdr:from>
    <xdr:to>
      <xdr:col>6</xdr:col>
      <xdr:colOff>1485900</xdr:colOff>
      <xdr:row>28</xdr:row>
      <xdr:rowOff>114019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18D8E764-6581-FB4F-84B4-EA073BCA9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524500" y="4000500"/>
          <a:ext cx="1460500" cy="736319"/>
        </a:xfrm>
        <a:prstGeom prst="rect">
          <a:avLst/>
        </a:prstGeom>
      </xdr:spPr>
    </xdr:pic>
    <xdr:clientData/>
  </xdr:twoCellAnchor>
  <xdr:twoCellAnchor editAs="oneCell">
    <xdr:from>
      <xdr:col>8</xdr:col>
      <xdr:colOff>152400</xdr:colOff>
      <xdr:row>28</xdr:row>
      <xdr:rowOff>38100</xdr:rowOff>
    </xdr:from>
    <xdr:to>
      <xdr:col>8</xdr:col>
      <xdr:colOff>1866900</xdr:colOff>
      <xdr:row>31</xdr:row>
      <xdr:rowOff>5217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B214461A-3855-4044-8D3F-7EA627F5B9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8674100" y="4660900"/>
          <a:ext cx="1714500" cy="462417"/>
        </a:xfrm>
        <a:prstGeom prst="rect">
          <a:avLst/>
        </a:prstGeom>
      </xdr:spPr>
    </xdr:pic>
    <xdr:clientData/>
  </xdr:twoCellAnchor>
  <xdr:twoCellAnchor editAs="oneCell">
    <xdr:from>
      <xdr:col>9</xdr:col>
      <xdr:colOff>88900</xdr:colOff>
      <xdr:row>28</xdr:row>
      <xdr:rowOff>38100</xdr:rowOff>
    </xdr:from>
    <xdr:to>
      <xdr:col>9</xdr:col>
      <xdr:colOff>1512993</xdr:colOff>
      <xdr:row>30</xdr:row>
      <xdr:rowOff>76200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1E69672E-4135-5448-91CB-E42A690F81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0706100" y="4660900"/>
          <a:ext cx="1424093" cy="368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18</xdr:col>
      <xdr:colOff>666750</xdr:colOff>
      <xdr:row>33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00CFA6-B781-5342-9C1A-EEC0B215E8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18</xdr:col>
      <xdr:colOff>666750</xdr:colOff>
      <xdr:row>33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678AA3C-7AFF-AF47-864C-B87908ABB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4F724-27C9-B74D-891A-B3F0D683228F}">
  <dimension ref="A1:J97"/>
  <sheetViews>
    <sheetView tabSelected="1" workbookViewId="0"/>
  </sheetViews>
  <sheetFormatPr baseColWidth="10" defaultRowHeight="13" x14ac:dyDescent="0.15"/>
  <cols>
    <col min="1" max="4" width="10.83203125" style="39"/>
    <col min="5" max="5" width="11.6640625" style="39" bestFit="1" customWidth="1"/>
    <col min="6" max="6" width="19" style="39" bestFit="1" customWidth="1"/>
    <col min="7" max="7" width="23.6640625" style="39" bestFit="1" customWidth="1"/>
    <col min="8" max="8" width="10.83203125" style="39"/>
    <col min="9" max="10" width="13.1640625" style="39" bestFit="1" customWidth="1"/>
    <col min="11" max="16384" width="10.83203125" style="39"/>
  </cols>
  <sheetData>
    <row r="1" spans="1:10" x14ac:dyDescent="0.15">
      <c r="A1" s="63" t="s">
        <v>124</v>
      </c>
      <c r="B1" s="63" t="s">
        <v>123</v>
      </c>
      <c r="C1" s="63" t="s">
        <v>122</v>
      </c>
      <c r="D1" s="63" t="s">
        <v>121</v>
      </c>
      <c r="E1" s="63" t="s">
        <v>120</v>
      </c>
      <c r="F1" s="63" t="s">
        <v>119</v>
      </c>
      <c r="G1" s="63" t="s">
        <v>118</v>
      </c>
      <c r="H1" s="63" t="s">
        <v>1</v>
      </c>
      <c r="I1" s="63" t="s">
        <v>0</v>
      </c>
      <c r="J1" s="63" t="s">
        <v>117</v>
      </c>
    </row>
    <row r="2" spans="1:10" x14ac:dyDescent="0.15">
      <c r="B2" s="39">
        <v>2017</v>
      </c>
      <c r="C2" s="39">
        <v>2017</v>
      </c>
      <c r="D2" s="39" t="s">
        <v>33</v>
      </c>
      <c r="E2" s="39" t="s">
        <v>116</v>
      </c>
      <c r="F2" s="39" t="s">
        <v>115</v>
      </c>
      <c r="G2" s="39" t="s">
        <v>125</v>
      </c>
      <c r="H2" s="39">
        <v>9867</v>
      </c>
      <c r="I2" s="39">
        <v>1924145</v>
      </c>
      <c r="J2" s="39">
        <v>512.79999999999995</v>
      </c>
    </row>
    <row r="3" spans="1:10" x14ac:dyDescent="0.15">
      <c r="B3" s="39">
        <v>2017</v>
      </c>
      <c r="C3" s="39">
        <v>2017</v>
      </c>
      <c r="D3" s="39" t="s">
        <v>33</v>
      </c>
      <c r="E3" s="39" t="s">
        <v>116</v>
      </c>
      <c r="F3" s="39" t="s">
        <v>114</v>
      </c>
      <c r="G3" s="64" t="s">
        <v>15</v>
      </c>
      <c r="H3" s="39">
        <v>1648</v>
      </c>
      <c r="I3" s="39">
        <v>7818747</v>
      </c>
      <c r="J3" s="39">
        <v>21.1</v>
      </c>
    </row>
    <row r="4" spans="1:10" x14ac:dyDescent="0.15">
      <c r="B4" s="39">
        <v>2017</v>
      </c>
      <c r="C4" s="39">
        <v>2017</v>
      </c>
      <c r="D4" s="39" t="s">
        <v>33</v>
      </c>
      <c r="E4" s="39" t="s">
        <v>116</v>
      </c>
      <c r="F4" s="39" t="s">
        <v>113</v>
      </c>
      <c r="G4" s="64" t="s">
        <v>16</v>
      </c>
      <c r="H4" s="39">
        <v>1055</v>
      </c>
      <c r="I4" s="39">
        <v>9936097</v>
      </c>
      <c r="J4" s="39">
        <v>10.6</v>
      </c>
    </row>
    <row r="5" spans="1:10" x14ac:dyDescent="0.15">
      <c r="B5" s="39">
        <v>2017</v>
      </c>
      <c r="C5" s="39">
        <v>2017</v>
      </c>
      <c r="D5" s="39" t="s">
        <v>33</v>
      </c>
      <c r="E5" s="39" t="s">
        <v>116</v>
      </c>
      <c r="F5" s="39" t="s">
        <v>112</v>
      </c>
      <c r="G5" s="64" t="s">
        <v>17</v>
      </c>
      <c r="H5" s="39">
        <v>1247</v>
      </c>
      <c r="I5" s="39">
        <v>10173382</v>
      </c>
      <c r="J5" s="39">
        <v>12.3</v>
      </c>
    </row>
    <row r="6" spans="1:10" x14ac:dyDescent="0.15">
      <c r="B6" s="39">
        <v>2017</v>
      </c>
      <c r="C6" s="39">
        <v>2017</v>
      </c>
      <c r="D6" s="39" t="s">
        <v>33</v>
      </c>
      <c r="E6" s="39" t="s">
        <v>116</v>
      </c>
      <c r="F6" s="39" t="s">
        <v>111</v>
      </c>
      <c r="G6" s="39" t="s">
        <v>18</v>
      </c>
      <c r="H6" s="39">
        <v>3037</v>
      </c>
      <c r="I6" s="39">
        <v>10331169</v>
      </c>
      <c r="J6" s="39">
        <v>29.4</v>
      </c>
    </row>
    <row r="7" spans="1:10" x14ac:dyDescent="0.15">
      <c r="B7" s="39">
        <v>2017</v>
      </c>
      <c r="C7" s="39">
        <v>2017</v>
      </c>
      <c r="D7" s="39" t="s">
        <v>33</v>
      </c>
      <c r="E7" s="39" t="s">
        <v>116</v>
      </c>
      <c r="F7" s="39" t="s">
        <v>110</v>
      </c>
      <c r="G7" s="39" t="s">
        <v>19</v>
      </c>
      <c r="H7" s="39">
        <v>5485</v>
      </c>
      <c r="I7" s="39">
        <v>10769493</v>
      </c>
      <c r="J7" s="39">
        <v>50.9</v>
      </c>
    </row>
    <row r="8" spans="1:10" x14ac:dyDescent="0.15">
      <c r="B8" s="39">
        <v>2017</v>
      </c>
      <c r="C8" s="39">
        <v>2017</v>
      </c>
      <c r="D8" s="39" t="s">
        <v>33</v>
      </c>
      <c r="E8" s="39" t="s">
        <v>116</v>
      </c>
      <c r="F8" s="39" t="s">
        <v>109</v>
      </c>
      <c r="G8" s="39" t="s">
        <v>20</v>
      </c>
      <c r="H8" s="39">
        <v>7891</v>
      </c>
      <c r="I8" s="39">
        <v>11468230</v>
      </c>
      <c r="J8" s="39">
        <v>68.8</v>
      </c>
    </row>
    <row r="9" spans="1:10" x14ac:dyDescent="0.15">
      <c r="B9" s="39">
        <v>2017</v>
      </c>
      <c r="C9" s="39">
        <v>2017</v>
      </c>
      <c r="D9" s="39" t="s">
        <v>33</v>
      </c>
      <c r="E9" s="39" t="s">
        <v>116</v>
      </c>
      <c r="F9" s="39" t="s">
        <v>108</v>
      </c>
      <c r="G9" s="39" t="s">
        <v>21</v>
      </c>
      <c r="H9" s="39">
        <v>10175</v>
      </c>
      <c r="I9" s="39">
        <v>10883081</v>
      </c>
      <c r="J9" s="39">
        <v>93.5</v>
      </c>
    </row>
    <row r="10" spans="1:10" x14ac:dyDescent="0.15">
      <c r="B10" s="39">
        <v>2017</v>
      </c>
      <c r="C10" s="39">
        <v>2017</v>
      </c>
      <c r="D10" s="39" t="s">
        <v>33</v>
      </c>
      <c r="E10" s="39" t="s">
        <v>116</v>
      </c>
      <c r="F10" s="39" t="s">
        <v>107</v>
      </c>
      <c r="G10" s="39" t="s">
        <v>22</v>
      </c>
      <c r="H10" s="39">
        <v>12796</v>
      </c>
      <c r="I10" s="39">
        <v>10616012</v>
      </c>
      <c r="J10" s="39">
        <v>120.5</v>
      </c>
    </row>
    <row r="11" spans="1:10" x14ac:dyDescent="0.15">
      <c r="B11" s="39">
        <v>2017</v>
      </c>
      <c r="C11" s="39">
        <v>2017</v>
      </c>
      <c r="D11" s="39" t="s">
        <v>33</v>
      </c>
      <c r="E11" s="39" t="s">
        <v>116</v>
      </c>
      <c r="F11" s="39" t="s">
        <v>106</v>
      </c>
      <c r="G11" s="39" t="s">
        <v>23</v>
      </c>
      <c r="H11" s="39">
        <v>16208</v>
      </c>
      <c r="I11" s="39">
        <v>9890258</v>
      </c>
      <c r="J11" s="39">
        <v>163.9</v>
      </c>
    </row>
    <row r="12" spans="1:10" x14ac:dyDescent="0.15">
      <c r="B12" s="39">
        <v>2017</v>
      </c>
      <c r="C12" s="39">
        <v>2017</v>
      </c>
      <c r="D12" s="39" t="s">
        <v>33</v>
      </c>
      <c r="E12" s="39" t="s">
        <v>116</v>
      </c>
      <c r="F12" s="39" t="s">
        <v>105</v>
      </c>
      <c r="G12" s="39" t="s">
        <v>24</v>
      </c>
      <c r="H12" s="39">
        <v>25475</v>
      </c>
      <c r="I12" s="39">
        <v>10587683</v>
      </c>
      <c r="J12" s="39">
        <v>240.6</v>
      </c>
    </row>
    <row r="13" spans="1:10" x14ac:dyDescent="0.15">
      <c r="B13" s="39">
        <v>2017</v>
      </c>
      <c r="C13" s="39">
        <v>2017</v>
      </c>
      <c r="D13" s="39" t="s">
        <v>33</v>
      </c>
      <c r="E13" s="39" t="s">
        <v>116</v>
      </c>
      <c r="F13" s="39" t="s">
        <v>104</v>
      </c>
      <c r="G13" s="39" t="s">
        <v>25</v>
      </c>
      <c r="H13" s="39">
        <v>40863</v>
      </c>
      <c r="I13" s="39">
        <v>10880912</v>
      </c>
      <c r="J13" s="39">
        <v>375.5</v>
      </c>
    </row>
    <row r="14" spans="1:10" x14ac:dyDescent="0.15">
      <c r="B14" s="39">
        <v>2017</v>
      </c>
      <c r="C14" s="39">
        <v>2017</v>
      </c>
      <c r="D14" s="39" t="s">
        <v>33</v>
      </c>
      <c r="E14" s="39" t="s">
        <v>116</v>
      </c>
      <c r="F14" s="39" t="s">
        <v>103</v>
      </c>
      <c r="G14" s="39" t="s">
        <v>26</v>
      </c>
      <c r="H14" s="39">
        <v>63711</v>
      </c>
      <c r="I14" s="39">
        <v>11307436</v>
      </c>
      <c r="J14" s="39">
        <v>563.4</v>
      </c>
    </row>
    <row r="15" spans="1:10" x14ac:dyDescent="0.15">
      <c r="B15" s="39">
        <v>2017</v>
      </c>
      <c r="C15" s="39">
        <v>2017</v>
      </c>
      <c r="D15" s="39" t="s">
        <v>33</v>
      </c>
      <c r="E15" s="39" t="s">
        <v>116</v>
      </c>
      <c r="F15" s="39" t="s">
        <v>102</v>
      </c>
      <c r="G15" s="39" t="s">
        <v>27</v>
      </c>
      <c r="H15" s="39">
        <v>82960</v>
      </c>
      <c r="I15" s="39">
        <v>10430419</v>
      </c>
      <c r="J15" s="39">
        <v>795.4</v>
      </c>
    </row>
    <row r="16" spans="1:10" x14ac:dyDescent="0.15">
      <c r="B16" s="39">
        <v>2017</v>
      </c>
      <c r="C16" s="39">
        <v>2017</v>
      </c>
      <c r="D16" s="39" t="s">
        <v>33</v>
      </c>
      <c r="E16" s="39" t="s">
        <v>116</v>
      </c>
      <c r="F16" s="39" t="s">
        <v>101</v>
      </c>
      <c r="G16" s="39" t="s">
        <v>28</v>
      </c>
      <c r="H16" s="39">
        <v>102829</v>
      </c>
      <c r="I16" s="39">
        <v>8906513</v>
      </c>
      <c r="J16" s="39">
        <v>1154.5</v>
      </c>
    </row>
    <row r="17" spans="1:10" x14ac:dyDescent="0.15">
      <c r="B17" s="39">
        <v>2017</v>
      </c>
      <c r="C17" s="39">
        <v>2017</v>
      </c>
      <c r="D17" s="39" t="s">
        <v>33</v>
      </c>
      <c r="E17" s="39" t="s">
        <v>116</v>
      </c>
      <c r="F17" s="39" t="s">
        <v>100</v>
      </c>
      <c r="G17" s="39" t="s">
        <v>29</v>
      </c>
      <c r="H17" s="39">
        <v>124850</v>
      </c>
      <c r="I17" s="39">
        <v>6899793</v>
      </c>
      <c r="J17" s="39">
        <v>1809.5</v>
      </c>
    </row>
    <row r="18" spans="1:10" x14ac:dyDescent="0.15">
      <c r="B18" s="39">
        <v>2017</v>
      </c>
      <c r="C18" s="39">
        <v>2017</v>
      </c>
      <c r="D18" s="39" t="s">
        <v>33</v>
      </c>
      <c r="E18" s="39" t="s">
        <v>116</v>
      </c>
      <c r="F18" s="39" t="s">
        <v>99</v>
      </c>
      <c r="G18" s="39" t="s">
        <v>30</v>
      </c>
      <c r="H18" s="39">
        <v>143993</v>
      </c>
      <c r="I18" s="39">
        <v>4842445</v>
      </c>
      <c r="J18" s="39">
        <v>2973.6</v>
      </c>
    </row>
    <row r="19" spans="1:10" x14ac:dyDescent="0.15">
      <c r="B19" s="39">
        <v>2017</v>
      </c>
      <c r="C19" s="39">
        <v>2017</v>
      </c>
      <c r="D19" s="39" t="s">
        <v>33</v>
      </c>
      <c r="E19" s="39" t="s">
        <v>116</v>
      </c>
      <c r="F19" s="39" t="s">
        <v>98</v>
      </c>
      <c r="G19" s="39" t="s">
        <v>31</v>
      </c>
      <c r="H19" s="39">
        <v>177095</v>
      </c>
      <c r="I19" s="39">
        <v>3456231</v>
      </c>
      <c r="J19" s="39">
        <v>5123.8999999999996</v>
      </c>
    </row>
    <row r="20" spans="1:10" x14ac:dyDescent="0.15">
      <c r="B20" s="39">
        <v>2017</v>
      </c>
      <c r="C20" s="39">
        <v>2017</v>
      </c>
      <c r="D20" s="39" t="s">
        <v>33</v>
      </c>
      <c r="E20" s="39" t="s">
        <v>116</v>
      </c>
      <c r="F20" s="39" t="s">
        <v>97</v>
      </c>
      <c r="G20" s="39" t="s">
        <v>96</v>
      </c>
      <c r="H20" s="39">
        <v>216170</v>
      </c>
      <c r="I20" s="39" t="s">
        <v>87</v>
      </c>
      <c r="J20" s="39" t="s">
        <v>87</v>
      </c>
    </row>
    <row r="21" spans="1:10" x14ac:dyDescent="0.15">
      <c r="B21" s="39">
        <v>2017</v>
      </c>
      <c r="C21" s="39">
        <v>2017</v>
      </c>
      <c r="D21" s="39" t="s">
        <v>33</v>
      </c>
      <c r="E21" s="39" t="s">
        <v>116</v>
      </c>
      <c r="F21" s="39" t="s">
        <v>95</v>
      </c>
      <c r="G21" s="39" t="s">
        <v>94</v>
      </c>
      <c r="H21" s="39">
        <v>202170</v>
      </c>
      <c r="I21" s="39" t="s">
        <v>87</v>
      </c>
      <c r="J21" s="39" t="s">
        <v>87</v>
      </c>
    </row>
    <row r="22" spans="1:10" x14ac:dyDescent="0.15">
      <c r="B22" s="39">
        <v>2017</v>
      </c>
      <c r="C22" s="39">
        <v>2017</v>
      </c>
      <c r="D22" s="39" t="s">
        <v>33</v>
      </c>
      <c r="E22" s="39" t="s">
        <v>116</v>
      </c>
      <c r="F22" s="39" t="s">
        <v>93</v>
      </c>
      <c r="G22" s="39" t="s">
        <v>92</v>
      </c>
      <c r="H22" s="39">
        <v>100903</v>
      </c>
      <c r="I22" s="39" t="s">
        <v>87</v>
      </c>
      <c r="J22" s="39" t="s">
        <v>87</v>
      </c>
    </row>
    <row r="23" spans="1:10" x14ac:dyDescent="0.15">
      <c r="B23" s="39">
        <v>2017</v>
      </c>
      <c r="C23" s="39">
        <v>2017</v>
      </c>
      <c r="D23" s="39" t="s">
        <v>33</v>
      </c>
      <c r="E23" s="39" t="s">
        <v>116</v>
      </c>
      <c r="F23" s="39" t="s">
        <v>91</v>
      </c>
      <c r="G23" s="39" t="s">
        <v>90</v>
      </c>
      <c r="H23" s="39">
        <v>23926</v>
      </c>
      <c r="I23" s="39" t="s">
        <v>87</v>
      </c>
      <c r="J23" s="39" t="s">
        <v>87</v>
      </c>
    </row>
    <row r="24" spans="1:10" x14ac:dyDescent="0.15">
      <c r="A24" s="65"/>
      <c r="B24" s="65">
        <v>2017</v>
      </c>
      <c r="C24" s="65">
        <v>2017</v>
      </c>
      <c r="D24" s="65" t="s">
        <v>33</v>
      </c>
      <c r="E24" s="65" t="s">
        <v>116</v>
      </c>
      <c r="F24" s="65" t="s">
        <v>89</v>
      </c>
      <c r="G24" s="65" t="s">
        <v>88</v>
      </c>
      <c r="H24" s="65">
        <v>38</v>
      </c>
      <c r="I24" s="65" t="s">
        <v>87</v>
      </c>
      <c r="J24" s="65" t="s">
        <v>87</v>
      </c>
    </row>
    <row r="25" spans="1:10" x14ac:dyDescent="0.15">
      <c r="A25" s="65" t="s">
        <v>34</v>
      </c>
      <c r="B25" s="65">
        <v>2017</v>
      </c>
      <c r="C25" s="65">
        <v>2017</v>
      </c>
      <c r="D25" s="65" t="s">
        <v>33</v>
      </c>
      <c r="E25" s="65" t="s">
        <v>116</v>
      </c>
      <c r="F25" s="65"/>
      <c r="G25" s="65"/>
      <c r="H25" s="65">
        <v>1374392</v>
      </c>
      <c r="I25" s="65">
        <v>165311059</v>
      </c>
      <c r="J25" s="65">
        <v>831.4</v>
      </c>
    </row>
    <row r="27" spans="1:10" x14ac:dyDescent="0.15">
      <c r="B27" s="39">
        <v>2017</v>
      </c>
      <c r="C27" s="39">
        <v>2017</v>
      </c>
      <c r="D27" s="39" t="s">
        <v>32</v>
      </c>
      <c r="E27" s="39" t="s">
        <v>86</v>
      </c>
      <c r="F27" s="39" t="s">
        <v>115</v>
      </c>
      <c r="G27" s="39" t="s">
        <v>125</v>
      </c>
      <c r="H27" s="39">
        <v>12468</v>
      </c>
      <c r="I27" s="39">
        <v>2015150</v>
      </c>
      <c r="J27" s="39">
        <v>618.70000000000005</v>
      </c>
    </row>
    <row r="28" spans="1:10" x14ac:dyDescent="0.15">
      <c r="B28" s="39">
        <v>2017</v>
      </c>
      <c r="C28" s="39">
        <v>2017</v>
      </c>
      <c r="D28" s="39" t="s">
        <v>32</v>
      </c>
      <c r="E28" s="39" t="s">
        <v>86</v>
      </c>
      <c r="F28" s="39" t="s">
        <v>114</v>
      </c>
      <c r="G28" s="64" t="s">
        <v>15</v>
      </c>
      <c r="H28" s="39">
        <v>2232</v>
      </c>
      <c r="I28" s="39">
        <v>8180818</v>
      </c>
      <c r="J28" s="39">
        <v>27.3</v>
      </c>
    </row>
    <row r="29" spans="1:10" x14ac:dyDescent="0.15">
      <c r="B29" s="39">
        <v>2017</v>
      </c>
      <c r="C29" s="39">
        <v>2017</v>
      </c>
      <c r="D29" s="39" t="s">
        <v>32</v>
      </c>
      <c r="E29" s="39" t="s">
        <v>86</v>
      </c>
      <c r="F29" s="39" t="s">
        <v>113</v>
      </c>
      <c r="G29" s="64" t="s">
        <v>16</v>
      </c>
      <c r="H29" s="39">
        <v>1299</v>
      </c>
      <c r="I29" s="39">
        <v>10368141</v>
      </c>
      <c r="J29" s="39">
        <v>12.5</v>
      </c>
    </row>
    <row r="30" spans="1:10" x14ac:dyDescent="0.15">
      <c r="B30" s="39">
        <v>2017</v>
      </c>
      <c r="C30" s="39">
        <v>2017</v>
      </c>
      <c r="D30" s="39" t="s">
        <v>32</v>
      </c>
      <c r="E30" s="39" t="s">
        <v>86</v>
      </c>
      <c r="F30" s="39" t="s">
        <v>112</v>
      </c>
      <c r="G30" s="64" t="s">
        <v>17</v>
      </c>
      <c r="H30" s="39">
        <v>1970</v>
      </c>
      <c r="I30" s="39">
        <v>10605072</v>
      </c>
      <c r="J30" s="39">
        <v>18.600000000000001</v>
      </c>
    </row>
    <row r="31" spans="1:10" x14ac:dyDescent="0.15">
      <c r="B31" s="39">
        <v>2017</v>
      </c>
      <c r="C31" s="39">
        <v>2017</v>
      </c>
      <c r="D31" s="39" t="s">
        <v>32</v>
      </c>
      <c r="E31" s="39" t="s">
        <v>86</v>
      </c>
      <c r="F31" s="39" t="s">
        <v>111</v>
      </c>
      <c r="G31" s="39" t="s">
        <v>18</v>
      </c>
      <c r="H31" s="39">
        <v>7849</v>
      </c>
      <c r="I31" s="39">
        <v>10800491</v>
      </c>
      <c r="J31" s="39">
        <v>72.7</v>
      </c>
    </row>
    <row r="32" spans="1:10" x14ac:dyDescent="0.15">
      <c r="B32" s="39">
        <v>2017</v>
      </c>
      <c r="C32" s="39">
        <v>2017</v>
      </c>
      <c r="D32" s="39" t="s">
        <v>32</v>
      </c>
      <c r="E32" s="39" t="s">
        <v>86</v>
      </c>
      <c r="F32" s="39" t="s">
        <v>110</v>
      </c>
      <c r="G32" s="39" t="s">
        <v>19</v>
      </c>
      <c r="H32" s="39">
        <v>15654</v>
      </c>
      <c r="I32" s="39">
        <v>11349142</v>
      </c>
      <c r="J32" s="39">
        <v>137.9</v>
      </c>
    </row>
    <row r="33" spans="2:10" x14ac:dyDescent="0.15">
      <c r="B33" s="39">
        <v>2017</v>
      </c>
      <c r="C33" s="39">
        <v>2017</v>
      </c>
      <c r="D33" s="39" t="s">
        <v>32</v>
      </c>
      <c r="E33" s="39" t="s">
        <v>86</v>
      </c>
      <c r="F33" s="39" t="s">
        <v>109</v>
      </c>
      <c r="G33" s="39" t="s">
        <v>20</v>
      </c>
      <c r="H33" s="39">
        <v>20385</v>
      </c>
      <c r="I33" s="39">
        <v>11902230</v>
      </c>
      <c r="J33" s="39">
        <v>171.3</v>
      </c>
    </row>
    <row r="34" spans="2:10" x14ac:dyDescent="0.15">
      <c r="B34" s="39">
        <v>2017</v>
      </c>
      <c r="C34" s="39">
        <v>2017</v>
      </c>
      <c r="D34" s="39" t="s">
        <v>32</v>
      </c>
      <c r="E34" s="39" t="s">
        <v>86</v>
      </c>
      <c r="F34" s="39" t="s">
        <v>108</v>
      </c>
      <c r="G34" s="39" t="s">
        <v>21</v>
      </c>
      <c r="H34" s="39">
        <v>21764</v>
      </c>
      <c r="I34" s="39">
        <v>11089131</v>
      </c>
      <c r="J34" s="39">
        <v>196.3</v>
      </c>
    </row>
    <row r="35" spans="2:10" x14ac:dyDescent="0.15">
      <c r="B35" s="39">
        <v>2017</v>
      </c>
      <c r="C35" s="39">
        <v>2017</v>
      </c>
      <c r="D35" s="39" t="s">
        <v>32</v>
      </c>
      <c r="E35" s="39" t="s">
        <v>86</v>
      </c>
      <c r="F35" s="39" t="s">
        <v>107</v>
      </c>
      <c r="G35" s="39" t="s">
        <v>22</v>
      </c>
      <c r="H35" s="39">
        <v>24105</v>
      </c>
      <c r="I35" s="39">
        <v>10615985</v>
      </c>
      <c r="J35" s="39">
        <v>227.1</v>
      </c>
    </row>
    <row r="36" spans="2:10" x14ac:dyDescent="0.15">
      <c r="B36" s="39">
        <v>2017</v>
      </c>
      <c r="C36" s="39">
        <v>2017</v>
      </c>
      <c r="D36" s="39" t="s">
        <v>32</v>
      </c>
      <c r="E36" s="39" t="s">
        <v>86</v>
      </c>
      <c r="F36" s="39" t="s">
        <v>106</v>
      </c>
      <c r="G36" s="39" t="s">
        <v>23</v>
      </c>
      <c r="H36" s="39">
        <v>26687</v>
      </c>
      <c r="I36" s="39">
        <v>9753115</v>
      </c>
      <c r="J36" s="39">
        <v>273.60000000000002</v>
      </c>
    </row>
    <row r="37" spans="2:10" x14ac:dyDescent="0.15">
      <c r="B37" s="39">
        <v>2017</v>
      </c>
      <c r="C37" s="39">
        <v>2017</v>
      </c>
      <c r="D37" s="39" t="s">
        <v>32</v>
      </c>
      <c r="E37" s="39" t="s">
        <v>86</v>
      </c>
      <c r="F37" s="39" t="s">
        <v>105</v>
      </c>
      <c r="G37" s="39" t="s">
        <v>24</v>
      </c>
      <c r="H37" s="39">
        <v>40223</v>
      </c>
      <c r="I37" s="39">
        <v>10386175</v>
      </c>
      <c r="J37" s="39">
        <v>387.3</v>
      </c>
    </row>
    <row r="38" spans="2:10" x14ac:dyDescent="0.15">
      <c r="B38" s="39">
        <v>2017</v>
      </c>
      <c r="C38" s="39">
        <v>2017</v>
      </c>
      <c r="D38" s="39" t="s">
        <v>32</v>
      </c>
      <c r="E38" s="39" t="s">
        <v>86</v>
      </c>
      <c r="F38" s="39" t="s">
        <v>104</v>
      </c>
      <c r="G38" s="39" t="s">
        <v>25</v>
      </c>
      <c r="H38" s="39">
        <v>63581</v>
      </c>
      <c r="I38" s="39">
        <v>10520182</v>
      </c>
      <c r="J38" s="39">
        <v>604.4</v>
      </c>
    </row>
    <row r="39" spans="2:10" x14ac:dyDescent="0.15">
      <c r="B39" s="39">
        <v>2017</v>
      </c>
      <c r="C39" s="39">
        <v>2017</v>
      </c>
      <c r="D39" s="39" t="s">
        <v>32</v>
      </c>
      <c r="E39" s="39" t="s">
        <v>86</v>
      </c>
      <c r="F39" s="39" t="s">
        <v>103</v>
      </c>
      <c r="G39" s="39" t="s">
        <v>26</v>
      </c>
      <c r="H39" s="39">
        <v>98387</v>
      </c>
      <c r="I39" s="39">
        <v>10700520</v>
      </c>
      <c r="J39" s="39">
        <v>919.5</v>
      </c>
    </row>
    <row r="40" spans="2:10" x14ac:dyDescent="0.15">
      <c r="B40" s="39">
        <v>2017</v>
      </c>
      <c r="C40" s="39">
        <v>2017</v>
      </c>
      <c r="D40" s="39" t="s">
        <v>32</v>
      </c>
      <c r="E40" s="39" t="s">
        <v>86</v>
      </c>
      <c r="F40" s="39" t="s">
        <v>102</v>
      </c>
      <c r="G40" s="39" t="s">
        <v>27</v>
      </c>
      <c r="H40" s="39">
        <v>126948</v>
      </c>
      <c r="I40" s="39">
        <v>9557283</v>
      </c>
      <c r="J40" s="39">
        <v>1328.3</v>
      </c>
    </row>
    <row r="41" spans="2:10" x14ac:dyDescent="0.15">
      <c r="B41" s="39">
        <v>2017</v>
      </c>
      <c r="C41" s="39">
        <v>2017</v>
      </c>
      <c r="D41" s="39" t="s">
        <v>32</v>
      </c>
      <c r="E41" s="39" t="s">
        <v>86</v>
      </c>
      <c r="F41" s="39" t="s">
        <v>101</v>
      </c>
      <c r="G41" s="39" t="s">
        <v>28</v>
      </c>
      <c r="H41" s="39">
        <v>145258</v>
      </c>
      <c r="I41" s="39">
        <v>7929868</v>
      </c>
      <c r="J41" s="39">
        <v>1831.8</v>
      </c>
    </row>
    <row r="42" spans="2:10" x14ac:dyDescent="0.15">
      <c r="B42" s="39">
        <v>2017</v>
      </c>
      <c r="C42" s="39">
        <v>2017</v>
      </c>
      <c r="D42" s="39" t="s">
        <v>32</v>
      </c>
      <c r="E42" s="39" t="s">
        <v>86</v>
      </c>
      <c r="F42" s="39" t="s">
        <v>100</v>
      </c>
      <c r="G42" s="39" t="s">
        <v>29</v>
      </c>
      <c r="H42" s="39">
        <v>158673</v>
      </c>
      <c r="I42" s="39">
        <v>5947272</v>
      </c>
      <c r="J42" s="39">
        <v>2668</v>
      </c>
    </row>
    <row r="43" spans="2:10" x14ac:dyDescent="0.15">
      <c r="B43" s="39">
        <v>2017</v>
      </c>
      <c r="C43" s="39">
        <v>2017</v>
      </c>
      <c r="D43" s="39" t="s">
        <v>32</v>
      </c>
      <c r="E43" s="39" t="s">
        <v>86</v>
      </c>
      <c r="F43" s="39" t="s">
        <v>99</v>
      </c>
      <c r="G43" s="39" t="s">
        <v>30</v>
      </c>
      <c r="H43" s="39">
        <v>163505</v>
      </c>
      <c r="I43" s="39">
        <v>3898816</v>
      </c>
      <c r="J43" s="39">
        <v>4193.7</v>
      </c>
    </row>
    <row r="44" spans="2:10" x14ac:dyDescent="0.15">
      <c r="B44" s="39">
        <v>2017</v>
      </c>
      <c r="C44" s="39">
        <v>2017</v>
      </c>
      <c r="D44" s="39" t="s">
        <v>32</v>
      </c>
      <c r="E44" s="39" t="s">
        <v>86</v>
      </c>
      <c r="F44" s="39" t="s">
        <v>98</v>
      </c>
      <c r="G44" s="39" t="s">
        <v>31</v>
      </c>
      <c r="H44" s="39">
        <v>173166</v>
      </c>
      <c r="I44" s="39">
        <v>2509059</v>
      </c>
      <c r="J44" s="39">
        <v>6901.6</v>
      </c>
    </row>
    <row r="45" spans="2:10" x14ac:dyDescent="0.15">
      <c r="B45" s="39">
        <v>2017</v>
      </c>
      <c r="C45" s="39">
        <v>2017</v>
      </c>
      <c r="D45" s="39" t="s">
        <v>32</v>
      </c>
      <c r="E45" s="39" t="s">
        <v>86</v>
      </c>
      <c r="F45" s="39" t="s">
        <v>97</v>
      </c>
      <c r="G45" s="39" t="s">
        <v>96</v>
      </c>
      <c r="H45" s="39">
        <v>171951</v>
      </c>
      <c r="I45" s="39" t="s">
        <v>87</v>
      </c>
      <c r="J45" s="39" t="s">
        <v>87</v>
      </c>
    </row>
    <row r="46" spans="2:10" x14ac:dyDescent="0.15">
      <c r="B46" s="39">
        <v>2017</v>
      </c>
      <c r="C46" s="39">
        <v>2017</v>
      </c>
      <c r="D46" s="39" t="s">
        <v>32</v>
      </c>
      <c r="E46" s="39" t="s">
        <v>86</v>
      </c>
      <c r="F46" s="39" t="s">
        <v>95</v>
      </c>
      <c r="G46" s="39" t="s">
        <v>94</v>
      </c>
      <c r="H46" s="39">
        <v>117273</v>
      </c>
      <c r="I46" s="39" t="s">
        <v>87</v>
      </c>
      <c r="J46" s="39" t="s">
        <v>87</v>
      </c>
    </row>
    <row r="47" spans="2:10" x14ac:dyDescent="0.15">
      <c r="B47" s="39">
        <v>2017</v>
      </c>
      <c r="C47" s="39">
        <v>2017</v>
      </c>
      <c r="D47" s="39" t="s">
        <v>32</v>
      </c>
      <c r="E47" s="39" t="s">
        <v>86</v>
      </c>
      <c r="F47" s="39" t="s">
        <v>93</v>
      </c>
      <c r="G47" s="39" t="s">
        <v>92</v>
      </c>
      <c r="H47" s="39">
        <v>40205</v>
      </c>
      <c r="I47" s="39" t="s">
        <v>87</v>
      </c>
      <c r="J47" s="39" t="s">
        <v>87</v>
      </c>
    </row>
    <row r="48" spans="2:10" x14ac:dyDescent="0.15">
      <c r="B48" s="39">
        <v>2017</v>
      </c>
      <c r="C48" s="39">
        <v>2017</v>
      </c>
      <c r="D48" s="39" t="s">
        <v>32</v>
      </c>
      <c r="E48" s="39" t="s">
        <v>86</v>
      </c>
      <c r="F48" s="39" t="s">
        <v>91</v>
      </c>
      <c r="G48" s="39" t="s">
        <v>90</v>
      </c>
      <c r="H48" s="39">
        <v>5437</v>
      </c>
      <c r="I48" s="39" t="s">
        <v>87</v>
      </c>
      <c r="J48" s="39" t="s">
        <v>87</v>
      </c>
    </row>
    <row r="49" spans="1:10" x14ac:dyDescent="0.15">
      <c r="A49" s="65"/>
      <c r="B49" s="65">
        <v>2017</v>
      </c>
      <c r="C49" s="65">
        <v>2017</v>
      </c>
      <c r="D49" s="65" t="s">
        <v>32</v>
      </c>
      <c r="E49" s="65" t="s">
        <v>86</v>
      </c>
      <c r="F49" s="65" t="s">
        <v>89</v>
      </c>
      <c r="G49" s="65" t="s">
        <v>88</v>
      </c>
      <c r="H49" s="65">
        <v>91</v>
      </c>
      <c r="I49" s="65" t="s">
        <v>87</v>
      </c>
      <c r="J49" s="65" t="s">
        <v>87</v>
      </c>
    </row>
    <row r="50" spans="1:10" x14ac:dyDescent="0.15">
      <c r="A50" s="65" t="s">
        <v>34</v>
      </c>
      <c r="B50" s="65">
        <v>2017</v>
      </c>
      <c r="C50" s="65">
        <v>2017</v>
      </c>
      <c r="D50" s="65" t="s">
        <v>32</v>
      </c>
      <c r="E50" s="65" t="s">
        <v>86</v>
      </c>
      <c r="F50" s="65"/>
      <c r="G50" s="65"/>
      <c r="H50" s="65">
        <v>1439111</v>
      </c>
      <c r="I50" s="65">
        <v>160408119</v>
      </c>
      <c r="J50" s="65">
        <v>897.2</v>
      </c>
    </row>
    <row r="52" spans="1:10" x14ac:dyDescent="0.15">
      <c r="A52" s="39" t="s">
        <v>34</v>
      </c>
      <c r="B52" s="39">
        <v>2017</v>
      </c>
      <c r="C52" s="39">
        <v>2017</v>
      </c>
      <c r="H52" s="39">
        <v>2813503</v>
      </c>
      <c r="I52" s="39">
        <v>325719178</v>
      </c>
      <c r="J52" s="39">
        <v>863.8</v>
      </c>
    </row>
    <row r="53" spans="1:10" x14ac:dyDescent="0.15">
      <c r="A53" s="39" t="s">
        <v>34</v>
      </c>
      <c r="H53" s="39">
        <v>2813503</v>
      </c>
      <c r="I53" s="39">
        <v>325719178</v>
      </c>
      <c r="J53" s="39">
        <v>863.8</v>
      </c>
    </row>
    <row r="54" spans="1:10" x14ac:dyDescent="0.15">
      <c r="A54" s="39" t="s">
        <v>9</v>
      </c>
    </row>
    <row r="55" spans="1:10" x14ac:dyDescent="0.15">
      <c r="A55" s="39" t="s">
        <v>85</v>
      </c>
    </row>
    <row r="56" spans="1:10" x14ac:dyDescent="0.15">
      <c r="A56" s="39" t="s">
        <v>84</v>
      </c>
    </row>
    <row r="57" spans="1:10" x14ac:dyDescent="0.15">
      <c r="A57" s="39" t="s">
        <v>83</v>
      </c>
    </row>
    <row r="58" spans="1:10" x14ac:dyDescent="0.15">
      <c r="A58" s="39" t="s">
        <v>82</v>
      </c>
    </row>
    <row r="59" spans="1:10" x14ac:dyDescent="0.15">
      <c r="A59" s="39" t="s">
        <v>81</v>
      </c>
    </row>
    <row r="60" spans="1:10" x14ac:dyDescent="0.15">
      <c r="A60" s="39" t="s">
        <v>80</v>
      </c>
    </row>
    <row r="61" spans="1:10" x14ac:dyDescent="0.15">
      <c r="A61" s="39" t="s">
        <v>79</v>
      </c>
    </row>
    <row r="62" spans="1:10" x14ac:dyDescent="0.15">
      <c r="A62" s="39" t="s">
        <v>78</v>
      </c>
    </row>
    <row r="63" spans="1:10" x14ac:dyDescent="0.15">
      <c r="A63" s="39" t="s">
        <v>77</v>
      </c>
    </row>
    <row r="64" spans="1:10" x14ac:dyDescent="0.15">
      <c r="A64" s="39" t="s">
        <v>9</v>
      </c>
    </row>
    <row r="65" spans="1:1" x14ac:dyDescent="0.15">
      <c r="A65" s="39" t="s">
        <v>76</v>
      </c>
    </row>
    <row r="66" spans="1:1" x14ac:dyDescent="0.15">
      <c r="A66" s="39" t="s">
        <v>9</v>
      </c>
    </row>
    <row r="67" spans="1:1" x14ac:dyDescent="0.15">
      <c r="A67" s="39" t="s">
        <v>75</v>
      </c>
    </row>
    <row r="68" spans="1:1" x14ac:dyDescent="0.15">
      <c r="A68" s="39" t="s">
        <v>9</v>
      </c>
    </row>
    <row r="69" spans="1:1" x14ac:dyDescent="0.15">
      <c r="A69" s="39" t="s">
        <v>74</v>
      </c>
    </row>
    <row r="70" spans="1:1" x14ac:dyDescent="0.15">
      <c r="A70" s="39" t="s">
        <v>73</v>
      </c>
    </row>
    <row r="71" spans="1:1" x14ac:dyDescent="0.15">
      <c r="A71" s="39" t="s">
        <v>72</v>
      </c>
    </row>
    <row r="72" spans="1:1" x14ac:dyDescent="0.15">
      <c r="A72" s="39" t="s">
        <v>71</v>
      </c>
    </row>
    <row r="73" spans="1:1" x14ac:dyDescent="0.15">
      <c r="A73" s="39" t="s">
        <v>9</v>
      </c>
    </row>
    <row r="74" spans="1:1" x14ac:dyDescent="0.15">
      <c r="A74" s="39" t="s">
        <v>70</v>
      </c>
    </row>
    <row r="75" spans="1:1" x14ac:dyDescent="0.15">
      <c r="A75" s="39" t="s">
        <v>69</v>
      </c>
    </row>
    <row r="76" spans="1:1" x14ac:dyDescent="0.15">
      <c r="A76" s="39" t="s">
        <v>68</v>
      </c>
    </row>
    <row r="77" spans="1:1" x14ac:dyDescent="0.15">
      <c r="A77" s="39" t="s">
        <v>67</v>
      </c>
    </row>
    <row r="78" spans="1:1" x14ac:dyDescent="0.15">
      <c r="A78" s="39" t="s">
        <v>66</v>
      </c>
    </row>
    <row r="79" spans="1:1" x14ac:dyDescent="0.15">
      <c r="A79" s="39" t="s">
        <v>65</v>
      </c>
    </row>
    <row r="80" spans="1:1" x14ac:dyDescent="0.15">
      <c r="A80" s="39" t="s">
        <v>64</v>
      </c>
    </row>
    <row r="81" spans="1:1" x14ac:dyDescent="0.15">
      <c r="A81" s="39" t="s">
        <v>63</v>
      </c>
    </row>
    <row r="82" spans="1:1" x14ac:dyDescent="0.15">
      <c r="A82" s="39" t="s">
        <v>62</v>
      </c>
    </row>
    <row r="83" spans="1:1" x14ac:dyDescent="0.15">
      <c r="A83" s="39" t="s">
        <v>61</v>
      </c>
    </row>
    <row r="84" spans="1:1" x14ac:dyDescent="0.15">
      <c r="A84" s="39" t="s">
        <v>60</v>
      </c>
    </row>
    <row r="85" spans="1:1" x14ac:dyDescent="0.15">
      <c r="A85" s="39" t="s">
        <v>59</v>
      </c>
    </row>
    <row r="86" spans="1:1" x14ac:dyDescent="0.15">
      <c r="A86" s="39" t="s">
        <v>58</v>
      </c>
    </row>
    <row r="87" spans="1:1" x14ac:dyDescent="0.15">
      <c r="A87" s="39" t="s">
        <v>57</v>
      </c>
    </row>
    <row r="88" spans="1:1" x14ac:dyDescent="0.15">
      <c r="A88" s="39" t="s">
        <v>56</v>
      </c>
    </row>
    <row r="89" spans="1:1" x14ac:dyDescent="0.15">
      <c r="A89" s="39" t="s">
        <v>55</v>
      </c>
    </row>
    <row r="90" spans="1:1" x14ac:dyDescent="0.15">
      <c r="A90" s="39" t="s">
        <v>54</v>
      </c>
    </row>
    <row r="91" spans="1:1" x14ac:dyDescent="0.15">
      <c r="A91" s="39" t="s">
        <v>53</v>
      </c>
    </row>
    <row r="92" spans="1:1" x14ac:dyDescent="0.15">
      <c r="A92" s="39" t="s">
        <v>52</v>
      </c>
    </row>
    <row r="93" spans="1:1" x14ac:dyDescent="0.15">
      <c r="A93" s="39" t="s">
        <v>51</v>
      </c>
    </row>
    <row r="94" spans="1:1" x14ac:dyDescent="0.15">
      <c r="A94" s="39" t="s">
        <v>50</v>
      </c>
    </row>
    <row r="95" spans="1:1" x14ac:dyDescent="0.15">
      <c r="A95" s="39" t="s">
        <v>49</v>
      </c>
    </row>
    <row r="96" spans="1:1" x14ac:dyDescent="0.15">
      <c r="A96" s="39" t="s">
        <v>48</v>
      </c>
    </row>
    <row r="97" spans="1:1" x14ac:dyDescent="0.15">
      <c r="A97" s="39" t="s">
        <v>47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4318D-499C-5B4C-8CF1-6DCD2F9CBF0A}">
  <dimension ref="B2:H23"/>
  <sheetViews>
    <sheetView zoomScaleNormal="100" workbookViewId="0"/>
  </sheetViews>
  <sheetFormatPr baseColWidth="10" defaultRowHeight="13" x14ac:dyDescent="0.15"/>
  <cols>
    <col min="1" max="1" width="10.83203125" style="39"/>
    <col min="2" max="4" width="11" style="39" bestFit="1" customWidth="1"/>
    <col min="5" max="5" width="11.5" style="39" bestFit="1" customWidth="1"/>
    <col min="6" max="6" width="11" style="39" bestFit="1" customWidth="1"/>
    <col min="7" max="7" width="11.5" style="39" bestFit="1" customWidth="1"/>
    <col min="8" max="8" width="10.83203125" style="38"/>
    <col min="9" max="16384" width="10.83203125" style="39"/>
  </cols>
  <sheetData>
    <row r="2" spans="2:7" x14ac:dyDescent="0.15">
      <c r="B2" s="34" t="s">
        <v>11</v>
      </c>
      <c r="C2" s="35" t="s">
        <v>13</v>
      </c>
      <c r="D2" s="36" t="s">
        <v>41</v>
      </c>
      <c r="E2" s="37"/>
      <c r="F2" s="37"/>
      <c r="G2" s="37"/>
    </row>
    <row r="3" spans="2:7" x14ac:dyDescent="0.15">
      <c r="B3" s="40"/>
      <c r="C3" s="41"/>
      <c r="D3" s="42" t="s">
        <v>37</v>
      </c>
      <c r="E3" s="41"/>
      <c r="F3" s="40" t="s">
        <v>38</v>
      </c>
      <c r="G3" s="40"/>
    </row>
    <row r="4" spans="2:7" x14ac:dyDescent="0.15">
      <c r="B4" s="43"/>
      <c r="C4" s="44"/>
      <c r="D4" s="45" t="s">
        <v>1</v>
      </c>
      <c r="E4" s="46" t="s">
        <v>0</v>
      </c>
      <c r="F4" s="47" t="s">
        <v>1</v>
      </c>
      <c r="G4" s="47" t="s">
        <v>0</v>
      </c>
    </row>
    <row r="5" spans="2:7" x14ac:dyDescent="0.15">
      <c r="B5" s="48">
        <v>0</v>
      </c>
      <c r="C5" s="48">
        <v>1</v>
      </c>
      <c r="D5" s="49">
        <f>Raw_data!H2</f>
        <v>9867</v>
      </c>
      <c r="E5" s="50">
        <f>Raw_data!I2</f>
        <v>1924145</v>
      </c>
      <c r="F5" s="51">
        <f>Raw_data!H27</f>
        <v>12468</v>
      </c>
      <c r="G5" s="51">
        <f>Raw_data!I27</f>
        <v>2015150</v>
      </c>
    </row>
    <row r="6" spans="2:7" x14ac:dyDescent="0.15">
      <c r="B6" s="48" t="s">
        <v>15</v>
      </c>
      <c r="C6" s="48">
        <v>4</v>
      </c>
      <c r="D6" s="49">
        <f>Raw_data!H3</f>
        <v>1648</v>
      </c>
      <c r="E6" s="50">
        <f>Raw_data!I3</f>
        <v>7818747</v>
      </c>
      <c r="F6" s="51">
        <f>Raw_data!H28</f>
        <v>2232</v>
      </c>
      <c r="G6" s="51">
        <f>Raw_data!I28</f>
        <v>8180818</v>
      </c>
    </row>
    <row r="7" spans="2:7" x14ac:dyDescent="0.15">
      <c r="B7" s="48" t="s">
        <v>16</v>
      </c>
      <c r="C7" s="48">
        <v>5</v>
      </c>
      <c r="D7" s="49">
        <f>Raw_data!H4</f>
        <v>1055</v>
      </c>
      <c r="E7" s="50">
        <f>Raw_data!I4</f>
        <v>9936097</v>
      </c>
      <c r="F7" s="51">
        <f>Raw_data!H29</f>
        <v>1299</v>
      </c>
      <c r="G7" s="51">
        <f>Raw_data!I29</f>
        <v>10368141</v>
      </c>
    </row>
    <row r="8" spans="2:7" x14ac:dyDescent="0.15">
      <c r="B8" s="48" t="s">
        <v>17</v>
      </c>
      <c r="C8" s="48">
        <v>5</v>
      </c>
      <c r="D8" s="49">
        <f>Raw_data!H5</f>
        <v>1247</v>
      </c>
      <c r="E8" s="50">
        <f>Raw_data!I5</f>
        <v>10173382</v>
      </c>
      <c r="F8" s="51">
        <f>Raw_data!H30</f>
        <v>1970</v>
      </c>
      <c r="G8" s="51">
        <f>Raw_data!I30</f>
        <v>10605072</v>
      </c>
    </row>
    <row r="9" spans="2:7" x14ac:dyDescent="0.15">
      <c r="B9" s="48" t="s">
        <v>18</v>
      </c>
      <c r="C9" s="48">
        <v>5</v>
      </c>
      <c r="D9" s="49">
        <f>Raw_data!H6</f>
        <v>3037</v>
      </c>
      <c r="E9" s="50">
        <f>Raw_data!I6</f>
        <v>10331169</v>
      </c>
      <c r="F9" s="51">
        <f>Raw_data!H31</f>
        <v>7849</v>
      </c>
      <c r="G9" s="51">
        <f>Raw_data!I31</f>
        <v>10800491</v>
      </c>
    </row>
    <row r="10" spans="2:7" x14ac:dyDescent="0.15">
      <c r="B10" s="48" t="s">
        <v>19</v>
      </c>
      <c r="C10" s="48">
        <v>5</v>
      </c>
      <c r="D10" s="49">
        <f>Raw_data!H7</f>
        <v>5485</v>
      </c>
      <c r="E10" s="50">
        <f>Raw_data!I7</f>
        <v>10769493</v>
      </c>
      <c r="F10" s="51">
        <f>Raw_data!H32</f>
        <v>15654</v>
      </c>
      <c r="G10" s="51">
        <f>Raw_data!I32</f>
        <v>11349142</v>
      </c>
    </row>
    <row r="11" spans="2:7" x14ac:dyDescent="0.15">
      <c r="B11" s="48" t="s">
        <v>20</v>
      </c>
      <c r="C11" s="48">
        <v>5</v>
      </c>
      <c r="D11" s="49">
        <f>Raw_data!H8</f>
        <v>7891</v>
      </c>
      <c r="E11" s="50">
        <f>Raw_data!I8</f>
        <v>11468230</v>
      </c>
      <c r="F11" s="51">
        <f>Raw_data!H33</f>
        <v>20385</v>
      </c>
      <c r="G11" s="51">
        <f>Raw_data!I33</f>
        <v>11902230</v>
      </c>
    </row>
    <row r="12" spans="2:7" x14ac:dyDescent="0.15">
      <c r="B12" s="48" t="s">
        <v>21</v>
      </c>
      <c r="C12" s="48">
        <v>5</v>
      </c>
      <c r="D12" s="49">
        <f>Raw_data!H9</f>
        <v>10175</v>
      </c>
      <c r="E12" s="50">
        <f>Raw_data!I9</f>
        <v>10883081</v>
      </c>
      <c r="F12" s="51">
        <f>Raw_data!H34</f>
        <v>21764</v>
      </c>
      <c r="G12" s="51">
        <f>Raw_data!I34</f>
        <v>11089131</v>
      </c>
    </row>
    <row r="13" spans="2:7" x14ac:dyDescent="0.15">
      <c r="B13" s="48" t="s">
        <v>22</v>
      </c>
      <c r="C13" s="48">
        <v>5</v>
      </c>
      <c r="D13" s="49">
        <f>Raw_data!H10</f>
        <v>12796</v>
      </c>
      <c r="E13" s="50">
        <f>Raw_data!I10</f>
        <v>10616012</v>
      </c>
      <c r="F13" s="51">
        <f>Raw_data!H35</f>
        <v>24105</v>
      </c>
      <c r="G13" s="51">
        <f>Raw_data!I35</f>
        <v>10615985</v>
      </c>
    </row>
    <row r="14" spans="2:7" x14ac:dyDescent="0.15">
      <c r="B14" s="48" t="s">
        <v>23</v>
      </c>
      <c r="C14" s="48">
        <v>5</v>
      </c>
      <c r="D14" s="49">
        <f>Raw_data!H11</f>
        <v>16208</v>
      </c>
      <c r="E14" s="50">
        <f>Raw_data!I11</f>
        <v>9890258</v>
      </c>
      <c r="F14" s="51">
        <f>Raw_data!H36</f>
        <v>26687</v>
      </c>
      <c r="G14" s="51">
        <f>Raw_data!I36</f>
        <v>9753115</v>
      </c>
    </row>
    <row r="15" spans="2:7" x14ac:dyDescent="0.15">
      <c r="B15" s="48" t="s">
        <v>24</v>
      </c>
      <c r="C15" s="48">
        <v>5</v>
      </c>
      <c r="D15" s="49">
        <f>Raw_data!H12</f>
        <v>25475</v>
      </c>
      <c r="E15" s="50">
        <f>Raw_data!I12</f>
        <v>10587683</v>
      </c>
      <c r="F15" s="51">
        <f>Raw_data!H37</f>
        <v>40223</v>
      </c>
      <c r="G15" s="51">
        <f>Raw_data!I37</f>
        <v>10386175</v>
      </c>
    </row>
    <row r="16" spans="2:7" x14ac:dyDescent="0.15">
      <c r="B16" s="48" t="s">
        <v>25</v>
      </c>
      <c r="C16" s="48">
        <v>5</v>
      </c>
      <c r="D16" s="49">
        <f>Raw_data!H13</f>
        <v>40863</v>
      </c>
      <c r="E16" s="50">
        <f>Raw_data!I13</f>
        <v>10880912</v>
      </c>
      <c r="F16" s="51">
        <f>Raw_data!H38</f>
        <v>63581</v>
      </c>
      <c r="G16" s="51">
        <f>Raw_data!I38</f>
        <v>10520182</v>
      </c>
    </row>
    <row r="17" spans="2:7" x14ac:dyDescent="0.15">
      <c r="B17" s="48" t="s">
        <v>26</v>
      </c>
      <c r="C17" s="48">
        <v>5</v>
      </c>
      <c r="D17" s="49">
        <f>Raw_data!H14</f>
        <v>63711</v>
      </c>
      <c r="E17" s="50">
        <f>Raw_data!I14</f>
        <v>11307436</v>
      </c>
      <c r="F17" s="51">
        <f>Raw_data!H39</f>
        <v>98387</v>
      </c>
      <c r="G17" s="51">
        <f>Raw_data!I39</f>
        <v>10700520</v>
      </c>
    </row>
    <row r="18" spans="2:7" x14ac:dyDescent="0.15">
      <c r="B18" s="48" t="s">
        <v>27</v>
      </c>
      <c r="C18" s="48">
        <v>5</v>
      </c>
      <c r="D18" s="49">
        <f>Raw_data!H15</f>
        <v>82960</v>
      </c>
      <c r="E18" s="50">
        <f>Raw_data!I15</f>
        <v>10430419</v>
      </c>
      <c r="F18" s="51">
        <f>Raw_data!H40</f>
        <v>126948</v>
      </c>
      <c r="G18" s="51">
        <f>Raw_data!I40</f>
        <v>9557283</v>
      </c>
    </row>
    <row r="19" spans="2:7" x14ac:dyDescent="0.15">
      <c r="B19" s="48" t="s">
        <v>28</v>
      </c>
      <c r="C19" s="48">
        <v>5</v>
      </c>
      <c r="D19" s="49">
        <f>Raw_data!H16</f>
        <v>102829</v>
      </c>
      <c r="E19" s="50">
        <f>Raw_data!I16</f>
        <v>8906513</v>
      </c>
      <c r="F19" s="51">
        <f>Raw_data!H41</f>
        <v>145258</v>
      </c>
      <c r="G19" s="51">
        <f>Raw_data!I41</f>
        <v>7929868</v>
      </c>
    </row>
    <row r="20" spans="2:7" x14ac:dyDescent="0.15">
      <c r="B20" s="48" t="s">
        <v>29</v>
      </c>
      <c r="C20" s="48">
        <v>5</v>
      </c>
      <c r="D20" s="49">
        <f>Raw_data!H17</f>
        <v>124850</v>
      </c>
      <c r="E20" s="50">
        <f>Raw_data!I17</f>
        <v>6899793</v>
      </c>
      <c r="F20" s="51">
        <f>Raw_data!H42</f>
        <v>158673</v>
      </c>
      <c r="G20" s="51">
        <f>Raw_data!I42</f>
        <v>5947272</v>
      </c>
    </row>
    <row r="21" spans="2:7" x14ac:dyDescent="0.15">
      <c r="B21" s="48" t="s">
        <v>30</v>
      </c>
      <c r="C21" s="48">
        <v>5</v>
      </c>
      <c r="D21" s="49">
        <f>Raw_data!H18</f>
        <v>143993</v>
      </c>
      <c r="E21" s="50">
        <f>Raw_data!I18</f>
        <v>4842445</v>
      </c>
      <c r="F21" s="51">
        <f>Raw_data!H43</f>
        <v>163505</v>
      </c>
      <c r="G21" s="51">
        <f>Raw_data!I43</f>
        <v>3898816</v>
      </c>
    </row>
    <row r="22" spans="2:7" x14ac:dyDescent="0.15">
      <c r="B22" s="52" t="s">
        <v>39</v>
      </c>
      <c r="C22" s="52" t="s">
        <v>40</v>
      </c>
      <c r="D22" s="53">
        <f>SUM(Raw_data!H19:'Raw_data'!H23)</f>
        <v>720264</v>
      </c>
      <c r="E22" s="54">
        <f>Raw_data!I19</f>
        <v>3456231</v>
      </c>
      <c r="F22" s="55">
        <f>SUM(Raw_data!H44:'Raw_data'!H48)</f>
        <v>508032</v>
      </c>
      <c r="G22" s="55">
        <f>Raw_data!I44</f>
        <v>2509059</v>
      </c>
    </row>
    <row r="23" spans="2:7" x14ac:dyDescent="0.15">
      <c r="B23" s="32" t="s">
        <v>42</v>
      </c>
    </row>
  </sheetData>
  <mergeCells count="5">
    <mergeCell ref="B2:B4"/>
    <mergeCell ref="C2:C4"/>
    <mergeCell ref="D2:G2"/>
    <mergeCell ref="D3:E3"/>
    <mergeCell ref="F3:G3"/>
  </mergeCells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59"/>
  <sheetViews>
    <sheetView workbookViewId="0">
      <selection sqref="A1:O1"/>
    </sheetView>
  </sheetViews>
  <sheetFormatPr baseColWidth="10" defaultColWidth="9.1640625" defaultRowHeight="13" x14ac:dyDescent="0.15"/>
  <cols>
    <col min="1" max="1" width="9.83203125" style="1" customWidth="1"/>
    <col min="2" max="2" width="9.83203125" style="29" customWidth="1"/>
    <col min="3" max="3" width="6.33203125" style="1" customWidth="1"/>
    <col min="4" max="4" width="22.1640625" style="29" bestFit="1" customWidth="1"/>
    <col min="5" max="5" width="13.83203125" style="1" bestFit="1" customWidth="1"/>
    <col min="6" max="6" width="10.1640625" style="1" customWidth="1"/>
    <col min="7" max="7" width="22.5" style="1" bestFit="1" customWidth="1"/>
    <col min="8" max="8" width="17.1640625" style="1" bestFit="1" customWidth="1"/>
    <col min="9" max="9" width="27.5" style="1" bestFit="1" customWidth="1"/>
    <col min="10" max="10" width="20.33203125" style="1" bestFit="1" customWidth="1"/>
    <col min="11" max="11" width="20.6640625" style="1" bestFit="1" customWidth="1"/>
    <col min="12" max="12" width="23.83203125" style="1" bestFit="1" customWidth="1"/>
    <col min="13" max="13" width="14.1640625" style="1" bestFit="1" customWidth="1"/>
    <col min="14" max="14" width="18.6640625" bestFit="1" customWidth="1"/>
    <col min="15" max="16384" width="9.1640625" style="1"/>
  </cols>
  <sheetData>
    <row r="1" spans="1:15" x14ac:dyDescent="0.15">
      <c r="A1" s="30" t="s">
        <v>45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x14ac:dyDescent="0.15">
      <c r="A2" s="17" t="s">
        <v>11</v>
      </c>
      <c r="B2" s="17"/>
      <c r="C2" s="17" t="s">
        <v>13</v>
      </c>
      <c r="D2" s="17" t="s">
        <v>127</v>
      </c>
      <c r="E2" s="17" t="s">
        <v>0</v>
      </c>
      <c r="F2" s="17" t="s">
        <v>1</v>
      </c>
      <c r="G2" s="17" t="s">
        <v>3</v>
      </c>
      <c r="H2" s="17" t="s">
        <v>133</v>
      </c>
      <c r="I2" s="17" t="s">
        <v>132</v>
      </c>
      <c r="J2" s="17" t="s">
        <v>134</v>
      </c>
      <c r="K2" s="17" t="s">
        <v>135</v>
      </c>
      <c r="L2" s="17" t="s">
        <v>136</v>
      </c>
      <c r="M2" s="17" t="s">
        <v>137</v>
      </c>
      <c r="N2" s="17" t="s">
        <v>138</v>
      </c>
      <c r="O2" s="17" t="s">
        <v>131</v>
      </c>
    </row>
    <row r="3" spans="1:15" x14ac:dyDescent="0.15">
      <c r="A3" s="18"/>
      <c r="B3" s="18" t="s">
        <v>140</v>
      </c>
      <c r="C3" s="18" t="s">
        <v>10</v>
      </c>
      <c r="D3" s="18" t="s">
        <v>126</v>
      </c>
      <c r="E3" s="18" t="s">
        <v>129</v>
      </c>
      <c r="F3" s="18" t="s">
        <v>12</v>
      </c>
      <c r="G3" s="18" t="s">
        <v>36</v>
      </c>
      <c r="H3" s="18" t="s">
        <v>2</v>
      </c>
      <c r="I3" s="18" t="s">
        <v>4</v>
      </c>
      <c r="J3" s="18" t="s">
        <v>5</v>
      </c>
      <c r="K3" s="18" t="s">
        <v>6</v>
      </c>
      <c r="L3" s="18" t="s">
        <v>7</v>
      </c>
      <c r="M3" s="18" t="s">
        <v>8</v>
      </c>
      <c r="N3" s="18" t="s">
        <v>139</v>
      </c>
      <c r="O3" s="18" t="s">
        <v>36</v>
      </c>
    </row>
    <row r="4" spans="1:15" x14ac:dyDescent="0.15">
      <c r="A4" s="5">
        <v>0</v>
      </c>
      <c r="B4" s="58">
        <v>0</v>
      </c>
      <c r="C4" s="5">
        <v>1</v>
      </c>
      <c r="D4" s="56">
        <f>0.07+(1.7*G4)</f>
        <v>7.8717586252595312E-2</v>
      </c>
      <c r="E4" s="7">
        <f>Organized_data!E5</f>
        <v>1924145</v>
      </c>
      <c r="F4" s="7">
        <f>Organized_data!D5</f>
        <v>9867</v>
      </c>
      <c r="G4" s="8">
        <f>F4/E4</f>
        <v>5.1279919132913576E-3</v>
      </c>
      <c r="H4" s="8">
        <f>(C4*G4)/(1+((C4-D4)*G4))</f>
        <v>5.1038795085032052E-3</v>
      </c>
      <c r="I4" s="7">
        <v>100000</v>
      </c>
      <c r="J4" s="7">
        <f>H4*I4</f>
        <v>510.38795085032052</v>
      </c>
      <c r="K4" s="7">
        <f>(C4*I5)+(D4*J4)</f>
        <v>99529.788556693034</v>
      </c>
      <c r="L4" s="7">
        <f>SUM(K4:K$21)</f>
        <v>7790366.2342939228</v>
      </c>
      <c r="M4" s="6">
        <f>L4/I4</f>
        <v>77.903662342939228</v>
      </c>
      <c r="N4" s="6">
        <f>B4+M4</f>
        <v>77.903662342939228</v>
      </c>
      <c r="O4" s="57">
        <f>J4/K4</f>
        <v>5.1279919132913568E-3</v>
      </c>
    </row>
    <row r="5" spans="1:15" x14ac:dyDescent="0.15">
      <c r="A5" s="21" t="s">
        <v>15</v>
      </c>
      <c r="B5" s="58">
        <v>1</v>
      </c>
      <c r="C5" s="5">
        <v>4</v>
      </c>
      <c r="D5" s="5">
        <v>1.5</v>
      </c>
      <c r="E5" s="7">
        <f>Organized_data!E6</f>
        <v>7818747</v>
      </c>
      <c r="F5" s="7">
        <f>Organized_data!D6</f>
        <v>1648</v>
      </c>
      <c r="G5" s="8">
        <f t="shared" ref="G5:G21" si="0">F5/E5</f>
        <v>2.1077546056932141E-4</v>
      </c>
      <c r="H5" s="8">
        <f>(C5*G5)/(1+((C5-D5)*G5))</f>
        <v>8.4265781330553112E-4</v>
      </c>
      <c r="I5" s="7">
        <f>(1-H4)*I4</f>
        <v>99489.612049149684</v>
      </c>
      <c r="J5" s="7">
        <f t="shared" ref="J5:J21" si="1">H5*I5</f>
        <v>83.835698935952095</v>
      </c>
      <c r="K5" s="7">
        <f t="shared" ref="K5:K20" si="2">(C5*I6)+(D5*J5)</f>
        <v>397748.85894925887</v>
      </c>
      <c r="L5" s="7">
        <f>SUM(K5:K$21)</f>
        <v>7690836.4457372297</v>
      </c>
      <c r="M5" s="6">
        <f t="shared" ref="M5:M21" si="3">L5/I5</f>
        <v>77.302909191542696</v>
      </c>
      <c r="N5" s="6">
        <f t="shared" ref="N5:N21" si="4">B5+M5</f>
        <v>78.302909191542696</v>
      </c>
      <c r="O5" s="57">
        <f>J5/K5</f>
        <v>2.1077546056932141E-4</v>
      </c>
    </row>
    <row r="6" spans="1:15" x14ac:dyDescent="0.15">
      <c r="A6" s="5" t="s">
        <v>16</v>
      </c>
      <c r="B6" s="58">
        <v>5</v>
      </c>
      <c r="C6" s="5">
        <v>5</v>
      </c>
      <c r="D6" s="5">
        <f t="shared" ref="D5:D21" si="5">C6/2</f>
        <v>2.5</v>
      </c>
      <c r="E6" s="7">
        <f>Organized_data!E7</f>
        <v>9936097</v>
      </c>
      <c r="F6" s="7">
        <f>Organized_data!D7</f>
        <v>1055</v>
      </c>
      <c r="G6" s="8">
        <f t="shared" si="0"/>
        <v>1.0617851254874021E-4</v>
      </c>
      <c r="H6" s="8">
        <f t="shared" ref="H6:H20" si="6">(C6*G6)/(1+((C6-D6)*G6))</f>
        <v>5.3075167668479326E-4</v>
      </c>
      <c r="I6" s="7">
        <f t="shared" ref="I6:I22" si="7">(1-H5)*I5</f>
        <v>99405.776350213739</v>
      </c>
      <c r="J6" s="7">
        <f t="shared" si="1"/>
        <v>52.759782470029513</v>
      </c>
      <c r="K6" s="7">
        <f t="shared" si="2"/>
        <v>496896.98229489365</v>
      </c>
      <c r="L6" s="7">
        <f>SUM(K6:K$21)</f>
        <v>7293087.5867879707</v>
      </c>
      <c r="M6" s="6">
        <f t="shared" si="3"/>
        <v>73.366838976176751</v>
      </c>
      <c r="N6" s="6">
        <f t="shared" si="4"/>
        <v>78.366838976176751</v>
      </c>
      <c r="O6" s="57">
        <f>J6/K6</f>
        <v>1.0617851254874022E-4</v>
      </c>
    </row>
    <row r="7" spans="1:15" x14ac:dyDescent="0.15">
      <c r="A7" s="5" t="s">
        <v>17</v>
      </c>
      <c r="B7" s="58">
        <v>10</v>
      </c>
      <c r="C7" s="5">
        <v>5</v>
      </c>
      <c r="D7" s="5">
        <f t="shared" si="5"/>
        <v>2.5</v>
      </c>
      <c r="E7" s="7">
        <f>Organized_data!E8</f>
        <v>10173382</v>
      </c>
      <c r="F7" s="7">
        <f>Organized_data!D8</f>
        <v>1247</v>
      </c>
      <c r="G7" s="8">
        <f t="shared" si="0"/>
        <v>1.2257477405252254E-4</v>
      </c>
      <c r="H7" s="8">
        <f t="shared" si="6"/>
        <v>6.1268612060561684E-4</v>
      </c>
      <c r="I7" s="7">
        <f t="shared" si="7"/>
        <v>99353.016567743703</v>
      </c>
      <c r="J7" s="7">
        <f t="shared" si="1"/>
        <v>60.872214291356464</v>
      </c>
      <c r="K7" s="7">
        <f t="shared" si="2"/>
        <v>496612.90230299014</v>
      </c>
      <c r="L7" s="7">
        <f>SUM(K7:K$21)</f>
        <v>6796190.6044930769</v>
      </c>
      <c r="M7" s="6">
        <f t="shared" si="3"/>
        <v>68.404471643385932</v>
      </c>
      <c r="N7" s="6">
        <f t="shared" si="4"/>
        <v>78.404471643385932</v>
      </c>
      <c r="O7" s="57">
        <f>J7/K7</f>
        <v>1.2257477405252254E-4</v>
      </c>
    </row>
    <row r="8" spans="1:15" x14ac:dyDescent="0.15">
      <c r="A8" s="5" t="s">
        <v>18</v>
      </c>
      <c r="B8" s="58">
        <v>15</v>
      </c>
      <c r="C8" s="5">
        <v>5</v>
      </c>
      <c r="D8" s="5">
        <f t="shared" si="5"/>
        <v>2.5</v>
      </c>
      <c r="E8" s="7">
        <f>Organized_data!E9</f>
        <v>10331169</v>
      </c>
      <c r="F8" s="7">
        <f>Organized_data!D9</f>
        <v>3037</v>
      </c>
      <c r="G8" s="8">
        <f t="shared" si="0"/>
        <v>2.9396479720736346E-4</v>
      </c>
      <c r="H8" s="8">
        <f t="shared" si="6"/>
        <v>1.4687445880243971E-3</v>
      </c>
      <c r="I8" s="7">
        <f t="shared" si="7"/>
        <v>99292.144353452342</v>
      </c>
      <c r="J8" s="7">
        <f t="shared" si="1"/>
        <v>145.83479965247034</v>
      </c>
      <c r="K8" s="7">
        <f t="shared" si="2"/>
        <v>496096.13476813055</v>
      </c>
      <c r="L8" s="7">
        <f>SUM(K8:K$21)</f>
        <v>6299577.7021900872</v>
      </c>
      <c r="M8" s="6">
        <f t="shared" si="3"/>
        <v>63.444875153117323</v>
      </c>
      <c r="N8" s="6">
        <f t="shared" si="4"/>
        <v>78.444875153117323</v>
      </c>
      <c r="O8" s="57">
        <f>J8/K8</f>
        <v>2.9396479720736346E-4</v>
      </c>
    </row>
    <row r="9" spans="1:15" x14ac:dyDescent="0.15">
      <c r="A9" s="5" t="s">
        <v>19</v>
      </c>
      <c r="B9" s="58">
        <v>20</v>
      </c>
      <c r="C9" s="5">
        <v>5</v>
      </c>
      <c r="D9" s="5">
        <f t="shared" si="5"/>
        <v>2.5</v>
      </c>
      <c r="E9" s="7">
        <f>Organized_data!E10</f>
        <v>10769493</v>
      </c>
      <c r="F9" s="7">
        <f>Organized_data!D10</f>
        <v>5485</v>
      </c>
      <c r="G9" s="8">
        <f t="shared" si="0"/>
        <v>5.093090268966236E-4</v>
      </c>
      <c r="H9" s="8">
        <f t="shared" si="6"/>
        <v>2.543306811689715E-3</v>
      </c>
      <c r="I9" s="7">
        <f t="shared" si="7"/>
        <v>99146.309553799874</v>
      </c>
      <c r="J9" s="7">
        <f t="shared" si="1"/>
        <v>252.15948444207629</v>
      </c>
      <c r="K9" s="7">
        <f t="shared" si="2"/>
        <v>495101.14905789419</v>
      </c>
      <c r="L9" s="7">
        <f>SUM(K9:K$21)</f>
        <v>5803481.567421956</v>
      </c>
      <c r="M9" s="6">
        <f t="shared" si="3"/>
        <v>58.53451927298218</v>
      </c>
      <c r="N9" s="6">
        <f t="shared" si="4"/>
        <v>78.53451927298218</v>
      </c>
      <c r="O9" s="57">
        <f>J9/K9</f>
        <v>5.093090268966236E-4</v>
      </c>
    </row>
    <row r="10" spans="1:15" x14ac:dyDescent="0.15">
      <c r="A10" s="5" t="s">
        <v>20</v>
      </c>
      <c r="B10" s="58">
        <v>25</v>
      </c>
      <c r="C10" s="5">
        <v>5</v>
      </c>
      <c r="D10" s="5">
        <f t="shared" si="5"/>
        <v>2.5</v>
      </c>
      <c r="E10" s="7">
        <f>Organized_data!E11</f>
        <v>11468230</v>
      </c>
      <c r="F10" s="7">
        <f>Organized_data!D11</f>
        <v>7891</v>
      </c>
      <c r="G10" s="8">
        <f t="shared" si="0"/>
        <v>6.8807479445389568E-4</v>
      </c>
      <c r="H10" s="8">
        <f t="shared" si="6"/>
        <v>3.4344660484685813E-3</v>
      </c>
      <c r="I10" s="7">
        <f t="shared" si="7"/>
        <v>98894.150069357798</v>
      </c>
      <c r="J10" s="7">
        <f t="shared" si="1"/>
        <v>339.64860080536613</v>
      </c>
      <c r="K10" s="7">
        <f t="shared" si="2"/>
        <v>493621.62884477561</v>
      </c>
      <c r="L10" s="7">
        <f>SUM(K10:K$21)</f>
        <v>5308380.418364062</v>
      </c>
      <c r="M10" s="6">
        <f t="shared" si="3"/>
        <v>53.677395625940626</v>
      </c>
      <c r="N10" s="6">
        <f t="shared" si="4"/>
        <v>78.677395625940619</v>
      </c>
      <c r="O10" s="57">
        <f>J10/K10</f>
        <v>6.8807479445389557E-4</v>
      </c>
    </row>
    <row r="11" spans="1:15" x14ac:dyDescent="0.15">
      <c r="A11" s="5" t="s">
        <v>21</v>
      </c>
      <c r="B11" s="58">
        <v>30</v>
      </c>
      <c r="C11" s="5">
        <v>5</v>
      </c>
      <c r="D11" s="5">
        <f t="shared" si="5"/>
        <v>2.5</v>
      </c>
      <c r="E11" s="7">
        <f>Organized_data!E12</f>
        <v>10883081</v>
      </c>
      <c r="F11" s="7">
        <f>Organized_data!D12</f>
        <v>10175</v>
      </c>
      <c r="G11" s="8">
        <f t="shared" si="0"/>
        <v>9.3493745015772647E-4</v>
      </c>
      <c r="H11" s="8">
        <f t="shared" si="6"/>
        <v>4.6637863794244836E-3</v>
      </c>
      <c r="I11" s="7">
        <f t="shared" si="7"/>
        <v>98554.501468552437</v>
      </c>
      <c r="J11" s="7">
        <f t="shared" si="1"/>
        <v>459.63714158000511</v>
      </c>
      <c r="K11" s="7">
        <f t="shared" si="2"/>
        <v>491623.41448881221</v>
      </c>
      <c r="L11" s="7">
        <f>SUM(K11:K$21)</f>
        <v>4814758.7895192867</v>
      </c>
      <c r="M11" s="6">
        <f t="shared" si="3"/>
        <v>48.853768399971244</v>
      </c>
      <c r="N11" s="6">
        <f t="shared" si="4"/>
        <v>78.853768399971244</v>
      </c>
      <c r="O11" s="57">
        <f>J11/K11</f>
        <v>9.3493745015772636E-4</v>
      </c>
    </row>
    <row r="12" spans="1:15" x14ac:dyDescent="0.15">
      <c r="A12" s="5" t="s">
        <v>22</v>
      </c>
      <c r="B12" s="58">
        <v>35</v>
      </c>
      <c r="C12" s="5">
        <v>5</v>
      </c>
      <c r="D12" s="5">
        <f t="shared" si="5"/>
        <v>2.5</v>
      </c>
      <c r="E12" s="7">
        <f>Organized_data!E13</f>
        <v>10616012</v>
      </c>
      <c r="F12" s="7">
        <f>Organized_data!D13</f>
        <v>12796</v>
      </c>
      <c r="G12" s="8">
        <f t="shared" si="0"/>
        <v>1.2053490519792179E-3</v>
      </c>
      <c r="H12" s="8">
        <f t="shared" si="6"/>
        <v>6.0086389916155164E-3</v>
      </c>
      <c r="I12" s="7">
        <f t="shared" si="7"/>
        <v>98094.864326972442</v>
      </c>
      <c r="J12" s="7">
        <f t="shared" si="1"/>
        <v>589.41662667228059</v>
      </c>
      <c r="K12" s="7">
        <f t="shared" si="2"/>
        <v>489000.78006818151</v>
      </c>
      <c r="L12" s="7">
        <f>SUM(K12:K$21)</f>
        <v>4323135.3750304747</v>
      </c>
      <c r="M12" s="6">
        <f t="shared" si="3"/>
        <v>44.070965434240101</v>
      </c>
      <c r="N12" s="6">
        <f t="shared" si="4"/>
        <v>79.070965434240094</v>
      </c>
      <c r="O12" s="57">
        <f>J12/K12</f>
        <v>1.2053490519792179E-3</v>
      </c>
    </row>
    <row r="13" spans="1:15" x14ac:dyDescent="0.15">
      <c r="A13" s="5" t="s">
        <v>23</v>
      </c>
      <c r="B13" s="58">
        <v>40</v>
      </c>
      <c r="C13" s="5">
        <v>5</v>
      </c>
      <c r="D13" s="5">
        <f t="shared" si="5"/>
        <v>2.5</v>
      </c>
      <c r="E13" s="7">
        <f>Organized_data!E14</f>
        <v>9890258</v>
      </c>
      <c r="F13" s="7">
        <f>Organized_data!D14</f>
        <v>16208</v>
      </c>
      <c r="G13" s="8">
        <f t="shared" si="0"/>
        <v>1.638784347182854E-3</v>
      </c>
      <c r="H13" s="8">
        <f t="shared" si="6"/>
        <v>8.1604885337281732E-3</v>
      </c>
      <c r="I13" s="7">
        <f t="shared" si="7"/>
        <v>97505.447700300167</v>
      </c>
      <c r="J13" s="7">
        <f t="shared" si="1"/>
        <v>795.69208793433154</v>
      </c>
      <c r="K13" s="7">
        <f t="shared" si="2"/>
        <v>485538.00828166498</v>
      </c>
      <c r="L13" s="7">
        <f>SUM(K13:K$21)</f>
        <v>3834134.5949622924</v>
      </c>
      <c r="M13" s="6">
        <f t="shared" si="3"/>
        <v>39.322260298185256</v>
      </c>
      <c r="N13" s="6">
        <f t="shared" si="4"/>
        <v>79.322260298185256</v>
      </c>
      <c r="O13" s="57">
        <f>J13/K13</f>
        <v>1.638784347182854E-3</v>
      </c>
    </row>
    <row r="14" spans="1:15" x14ac:dyDescent="0.15">
      <c r="A14" s="5" t="s">
        <v>24</v>
      </c>
      <c r="B14" s="58">
        <v>45</v>
      </c>
      <c r="C14" s="5">
        <v>5</v>
      </c>
      <c r="D14" s="5">
        <f t="shared" si="5"/>
        <v>2.5</v>
      </c>
      <c r="E14" s="7">
        <f>Organized_data!E15</f>
        <v>10587683</v>
      </c>
      <c r="F14" s="7">
        <f>Organized_data!D15</f>
        <v>25475</v>
      </c>
      <c r="G14" s="8">
        <f t="shared" si="0"/>
        <v>2.4060977269531022E-3</v>
      </c>
      <c r="H14" s="8">
        <f t="shared" si="6"/>
        <v>1.1958555004729204E-2</v>
      </c>
      <c r="I14" s="7">
        <f t="shared" si="7"/>
        <v>96709.755612365829</v>
      </c>
      <c r="J14" s="7">
        <f t="shared" si="1"/>
        <v>1156.5089319843955</v>
      </c>
      <c r="K14" s="7">
        <f t="shared" si="2"/>
        <v>480657.50573186815</v>
      </c>
      <c r="L14" s="7">
        <f>SUM(K14:K$21)</f>
        <v>3348596.5866806284</v>
      </c>
      <c r="M14" s="6">
        <f t="shared" si="3"/>
        <v>34.625220232202288</v>
      </c>
      <c r="N14" s="6">
        <f t="shared" si="4"/>
        <v>79.625220232202281</v>
      </c>
      <c r="O14" s="57">
        <f>J14/K14</f>
        <v>2.4060977269531022E-3</v>
      </c>
    </row>
    <row r="15" spans="1:15" x14ac:dyDescent="0.15">
      <c r="A15" s="5" t="s">
        <v>25</v>
      </c>
      <c r="B15" s="58">
        <v>50</v>
      </c>
      <c r="C15" s="5">
        <v>5</v>
      </c>
      <c r="D15" s="5">
        <f t="shared" si="5"/>
        <v>2.5</v>
      </c>
      <c r="E15" s="7">
        <f>Organized_data!E16</f>
        <v>10880912</v>
      </c>
      <c r="F15" s="7">
        <f>Organized_data!D16</f>
        <v>40863</v>
      </c>
      <c r="G15" s="8">
        <f t="shared" si="0"/>
        <v>3.7554756439533744E-3</v>
      </c>
      <c r="H15" s="8">
        <f t="shared" si="6"/>
        <v>1.8602723036579165E-2</v>
      </c>
      <c r="I15" s="7">
        <f t="shared" si="7"/>
        <v>95553.246680381431</v>
      </c>
      <c r="J15" s="7">
        <f t="shared" si="1"/>
        <v>1777.5505832410634</v>
      </c>
      <c r="K15" s="7">
        <f t="shared" si="2"/>
        <v>473322.35694380448</v>
      </c>
      <c r="L15" s="7">
        <f>SUM(K15:K$21)</f>
        <v>2867939.0809487598</v>
      </c>
      <c r="M15" s="6">
        <f t="shared" si="3"/>
        <v>30.014041182104513</v>
      </c>
      <c r="N15" s="6">
        <f t="shared" si="4"/>
        <v>80.014041182104506</v>
      </c>
      <c r="O15" s="57">
        <f>J15/K15</f>
        <v>3.7554756439533749E-3</v>
      </c>
    </row>
    <row r="16" spans="1:15" x14ac:dyDescent="0.15">
      <c r="A16" s="5" t="s">
        <v>26</v>
      </c>
      <c r="B16" s="58">
        <v>55</v>
      </c>
      <c r="C16" s="5">
        <v>5</v>
      </c>
      <c r="D16" s="5">
        <f t="shared" si="5"/>
        <v>2.5</v>
      </c>
      <c r="E16" s="7">
        <f>Organized_data!E17</f>
        <v>11307436</v>
      </c>
      <c r="F16" s="7">
        <f>Organized_data!D17</f>
        <v>63711</v>
      </c>
      <c r="G16" s="8">
        <f t="shared" si="0"/>
        <v>5.6344338362826017E-3</v>
      </c>
      <c r="H16" s="8">
        <f t="shared" si="6"/>
        <v>2.7780845836952318E-2</v>
      </c>
      <c r="I16" s="7">
        <f t="shared" si="7"/>
        <v>93775.696097140361</v>
      </c>
      <c r="J16" s="7">
        <f t="shared" si="1"/>
        <v>2605.1681565275476</v>
      </c>
      <c r="K16" s="7">
        <f t="shared" si="2"/>
        <v>462365.5600943829</v>
      </c>
      <c r="L16" s="7">
        <f>SUM(K16:K$21)</f>
        <v>2394616.7240049555</v>
      </c>
      <c r="M16" s="6">
        <f t="shared" si="3"/>
        <v>25.535579298973374</v>
      </c>
      <c r="N16" s="6">
        <f t="shared" si="4"/>
        <v>80.535579298973374</v>
      </c>
      <c r="O16" s="57">
        <f>J16/K16</f>
        <v>5.6344338362826017E-3</v>
      </c>
    </row>
    <row r="17" spans="1:15" x14ac:dyDescent="0.15">
      <c r="A17" s="5" t="s">
        <v>27</v>
      </c>
      <c r="B17" s="58">
        <v>60</v>
      </c>
      <c r="C17" s="5">
        <v>5</v>
      </c>
      <c r="D17" s="5">
        <f t="shared" si="5"/>
        <v>2.5</v>
      </c>
      <c r="E17" s="7">
        <f>Organized_data!E18</f>
        <v>10430419</v>
      </c>
      <c r="F17" s="7">
        <f>Organized_data!D18</f>
        <v>82960</v>
      </c>
      <c r="G17" s="8">
        <f t="shared" si="0"/>
        <v>7.9536593879881521E-3</v>
      </c>
      <c r="H17" s="8">
        <f t="shared" si="6"/>
        <v>3.8992955228886669E-2</v>
      </c>
      <c r="I17" s="7">
        <f t="shared" si="7"/>
        <v>91170.52794061281</v>
      </c>
      <c r="J17" s="7">
        <f t="shared" si="1"/>
        <v>3555.0083141822765</v>
      </c>
      <c r="K17" s="7">
        <f t="shared" si="2"/>
        <v>446965.11891760834</v>
      </c>
      <c r="L17" s="7">
        <f>SUM(K17:K$21)</f>
        <v>1932251.1639105729</v>
      </c>
      <c r="M17" s="6">
        <f t="shared" si="3"/>
        <v>21.193813478509348</v>
      </c>
      <c r="N17" s="6">
        <f t="shared" si="4"/>
        <v>81.193813478509355</v>
      </c>
      <c r="O17" s="57">
        <f>J17/K17</f>
        <v>7.9536593879881521E-3</v>
      </c>
    </row>
    <row r="18" spans="1:15" x14ac:dyDescent="0.15">
      <c r="A18" s="5" t="s">
        <v>28</v>
      </c>
      <c r="B18" s="58">
        <v>65</v>
      </c>
      <c r="C18" s="5">
        <v>5</v>
      </c>
      <c r="D18" s="5">
        <f t="shared" si="5"/>
        <v>2.5</v>
      </c>
      <c r="E18" s="7">
        <f>Organized_data!E19</f>
        <v>8906513</v>
      </c>
      <c r="F18" s="7">
        <f>Organized_data!D19</f>
        <v>102829</v>
      </c>
      <c r="G18" s="8">
        <f t="shared" si="0"/>
        <v>1.1545371347911355E-2</v>
      </c>
      <c r="H18" s="8">
        <f t="shared" si="6"/>
        <v>5.6107404683461509E-2</v>
      </c>
      <c r="I18" s="7">
        <f t="shared" si="7"/>
        <v>87615.519626430527</v>
      </c>
      <c r="J18" s="7">
        <f t="shared" si="1"/>
        <v>4915.8794162319018</v>
      </c>
      <c r="K18" s="7">
        <f t="shared" si="2"/>
        <v>425787.89959157282</v>
      </c>
      <c r="L18" s="7">
        <f>SUM(K18:K$21)</f>
        <v>1485286.0449929645</v>
      </c>
      <c r="M18" s="6">
        <f t="shared" si="3"/>
        <v>16.952316796451502</v>
      </c>
      <c r="N18" s="6">
        <f t="shared" si="4"/>
        <v>81.952316796451498</v>
      </c>
      <c r="O18" s="57">
        <f>J18/K18</f>
        <v>1.1545371347911355E-2</v>
      </c>
    </row>
    <row r="19" spans="1:15" x14ac:dyDescent="0.15">
      <c r="A19" s="5" t="s">
        <v>29</v>
      </c>
      <c r="B19" s="58">
        <v>70</v>
      </c>
      <c r="C19" s="5">
        <v>5</v>
      </c>
      <c r="D19" s="5">
        <f t="shared" si="5"/>
        <v>2.5</v>
      </c>
      <c r="E19" s="7">
        <f>Organized_data!E20</f>
        <v>6899793</v>
      </c>
      <c r="F19" s="7">
        <f>Organized_data!D20</f>
        <v>124850</v>
      </c>
      <c r="G19" s="8">
        <f t="shared" si="0"/>
        <v>1.8094745740922954E-2</v>
      </c>
      <c r="H19" s="8">
        <f t="shared" si="6"/>
        <v>8.6558111170981153E-2</v>
      </c>
      <c r="I19" s="7">
        <f t="shared" si="7"/>
        <v>82699.640210198617</v>
      </c>
      <c r="J19" s="7">
        <f t="shared" si="1"/>
        <v>7158.3246511145153</v>
      </c>
      <c r="K19" s="7">
        <f t="shared" si="2"/>
        <v>395602.3894232068</v>
      </c>
      <c r="L19" s="7">
        <f>SUM(K19:K$21)</f>
        <v>1059498.1454013914</v>
      </c>
      <c r="M19" s="6">
        <f t="shared" si="3"/>
        <v>12.811399695433414</v>
      </c>
      <c r="N19" s="6">
        <f t="shared" si="4"/>
        <v>82.811399695433408</v>
      </c>
      <c r="O19" s="57">
        <f>J19/K19</f>
        <v>1.8094745740922954E-2</v>
      </c>
    </row>
    <row r="20" spans="1:15" x14ac:dyDescent="0.15">
      <c r="A20" s="5" t="s">
        <v>30</v>
      </c>
      <c r="B20" s="58">
        <v>75</v>
      </c>
      <c r="C20" s="5">
        <v>5</v>
      </c>
      <c r="D20" s="5">
        <f t="shared" si="5"/>
        <v>2.5</v>
      </c>
      <c r="E20" s="7">
        <f>Organized_data!E21</f>
        <v>4842445</v>
      </c>
      <c r="F20" s="7">
        <f>Organized_data!D21</f>
        <v>143993</v>
      </c>
      <c r="G20" s="8">
        <f t="shared" si="0"/>
        <v>2.9735598442522319E-2</v>
      </c>
      <c r="H20" s="8">
        <f t="shared" si="6"/>
        <v>0.13839020341946137</v>
      </c>
      <c r="I20" s="7">
        <f t="shared" si="7"/>
        <v>75541.315559084105</v>
      </c>
      <c r="J20" s="7">
        <f t="shared" si="1"/>
        <v>10454.178026795371</v>
      </c>
      <c r="K20" s="7">
        <f t="shared" si="2"/>
        <v>351571.13272843207</v>
      </c>
      <c r="L20" s="7">
        <f>SUM(K20:K$21)</f>
        <v>663895.75597818475</v>
      </c>
      <c r="M20" s="6">
        <f t="shared" si="3"/>
        <v>8.7885119694390728</v>
      </c>
      <c r="N20" s="6">
        <f t="shared" si="4"/>
        <v>83.788511969439071</v>
      </c>
      <c r="O20" s="57">
        <f>J20/K20</f>
        <v>2.9735598442522316E-2</v>
      </c>
    </row>
    <row r="21" spans="1:15" x14ac:dyDescent="0.15">
      <c r="A21" s="59" t="s">
        <v>39</v>
      </c>
      <c r="B21" s="60">
        <v>80</v>
      </c>
      <c r="C21" s="52" t="s">
        <v>40</v>
      </c>
      <c r="D21" s="61">
        <f>1/G21</f>
        <v>4.7985613608343609</v>
      </c>
      <c r="E21" s="9">
        <f>Organized_data!E22</f>
        <v>3456231</v>
      </c>
      <c r="F21" s="9">
        <f>Organized_data!D22</f>
        <v>720264</v>
      </c>
      <c r="G21" s="10">
        <f t="shared" si="0"/>
        <v>0.20839579298953109</v>
      </c>
      <c r="H21" s="10">
        <v>1</v>
      </c>
      <c r="I21" s="9">
        <f t="shared" si="7"/>
        <v>65087.137532288732</v>
      </c>
      <c r="J21" s="9">
        <f t="shared" si="1"/>
        <v>65087.137532288732</v>
      </c>
      <c r="K21" s="9">
        <f>D21*J21</f>
        <v>312324.62324975262</v>
      </c>
      <c r="L21" s="9">
        <f>SUM(K21:K$21)</f>
        <v>312324.62324975262</v>
      </c>
      <c r="M21" s="11">
        <f t="shared" si="3"/>
        <v>4.7985613608343609</v>
      </c>
      <c r="N21" s="11">
        <f t="shared" si="4"/>
        <v>84.798561360834356</v>
      </c>
      <c r="O21" s="62">
        <f>J21/K21</f>
        <v>0.20839579298953106</v>
      </c>
    </row>
    <row r="22" spans="1:15" x14ac:dyDescent="0.15">
      <c r="A22" s="31" t="s">
        <v>44</v>
      </c>
      <c r="B22" s="31"/>
      <c r="E22" s="2"/>
      <c r="F22" s="2"/>
      <c r="K22" s="2"/>
    </row>
    <row r="23" spans="1:15" x14ac:dyDescent="0.15">
      <c r="A23" s="32" t="s">
        <v>43</v>
      </c>
      <c r="B23" s="32"/>
      <c r="G23" s="4"/>
      <c r="I23" s="4"/>
      <c r="J23" s="2"/>
      <c r="K23" s="2"/>
    </row>
    <row r="24" spans="1:15" x14ac:dyDescent="0.15">
      <c r="A24" s="4"/>
      <c r="B24" s="4"/>
      <c r="G24" s="4"/>
      <c r="I24" s="4"/>
      <c r="J24" s="2"/>
    </row>
    <row r="25" spans="1:15" x14ac:dyDescent="0.15">
      <c r="A25" s="15" t="s">
        <v>128</v>
      </c>
      <c r="B25" s="15"/>
      <c r="I25" s="13"/>
      <c r="J25" s="2"/>
    </row>
    <row r="26" spans="1:15" x14ac:dyDescent="0.15">
      <c r="G26" s="12"/>
      <c r="J26" s="2"/>
      <c r="L26" s="4"/>
    </row>
    <row r="27" spans="1:15" x14ac:dyDescent="0.15">
      <c r="A27" s="4"/>
      <c r="B27" s="4"/>
      <c r="G27" s="4"/>
      <c r="I27" s="20"/>
      <c r="J27" s="2"/>
      <c r="L27" s="14"/>
    </row>
    <row r="28" spans="1:15" x14ac:dyDescent="0.15">
      <c r="I28" s="28" t="s">
        <v>130</v>
      </c>
      <c r="J28" s="28" t="s">
        <v>130</v>
      </c>
    </row>
    <row r="29" spans="1:15" x14ac:dyDescent="0.15">
      <c r="J29" s="2"/>
    </row>
    <row r="30" spans="1:15" x14ac:dyDescent="0.15">
      <c r="J30" s="2"/>
    </row>
    <row r="31" spans="1:15" x14ac:dyDescent="0.15">
      <c r="J31" s="2"/>
    </row>
    <row r="32" spans="1:15" x14ac:dyDescent="0.15">
      <c r="J32" s="2"/>
    </row>
    <row r="33" spans="1:10" x14ac:dyDescent="0.15">
      <c r="H33" s="3"/>
      <c r="I33" s="2"/>
      <c r="J33" s="2"/>
    </row>
    <row r="34" spans="1:10" x14ac:dyDescent="0.15">
      <c r="H34" s="3"/>
      <c r="I34" s="2"/>
      <c r="J34" s="2"/>
    </row>
    <row r="35" spans="1:10" x14ac:dyDescent="0.15">
      <c r="A35"/>
      <c r="B35"/>
      <c r="F35" s="25"/>
      <c r="G35" s="25"/>
      <c r="H35" s="3"/>
      <c r="I35" s="2"/>
      <c r="J35" s="2"/>
    </row>
    <row r="36" spans="1:10" x14ac:dyDescent="0.15">
      <c r="F36" s="5"/>
      <c r="G36" s="25"/>
      <c r="H36" s="3"/>
      <c r="I36" s="2"/>
      <c r="J36" s="2"/>
    </row>
    <row r="37" spans="1:10" x14ac:dyDescent="0.15">
      <c r="F37" s="21"/>
      <c r="G37" s="25"/>
      <c r="H37" s="3"/>
      <c r="I37" s="2"/>
      <c r="J37" s="2"/>
    </row>
    <row r="38" spans="1:10" x14ac:dyDescent="0.15">
      <c r="A38" s="15" t="s">
        <v>14</v>
      </c>
      <c r="B38" s="15"/>
      <c r="F38" s="5"/>
      <c r="G38" s="25"/>
      <c r="H38" s="3"/>
      <c r="I38" s="2"/>
      <c r="J38" s="2"/>
    </row>
    <row r="39" spans="1:10" x14ac:dyDescent="0.15">
      <c r="A39" s="19">
        <f>I4/L4</f>
        <v>1.2836366993863603E-2</v>
      </c>
      <c r="B39" s="19"/>
      <c r="F39" s="5"/>
      <c r="G39" s="25"/>
      <c r="H39" s="3"/>
      <c r="I39" s="2"/>
      <c r="J39" s="2"/>
    </row>
    <row r="40" spans="1:10" x14ac:dyDescent="0.15">
      <c r="F40" s="5"/>
      <c r="G40" s="25"/>
      <c r="H40" s="3"/>
      <c r="I40" s="2"/>
      <c r="J40" s="2"/>
    </row>
    <row r="41" spans="1:10" x14ac:dyDescent="0.15">
      <c r="F41" s="5"/>
      <c r="G41" s="25"/>
      <c r="H41" s="3"/>
      <c r="I41" s="2"/>
      <c r="J41" s="2"/>
    </row>
    <row r="42" spans="1:10" x14ac:dyDescent="0.15">
      <c r="F42" s="5"/>
      <c r="G42" s="25"/>
    </row>
    <row r="43" spans="1:10" x14ac:dyDescent="0.15">
      <c r="F43" s="5"/>
      <c r="G43" s="25"/>
    </row>
    <row r="44" spans="1:10" x14ac:dyDescent="0.15">
      <c r="F44" s="5"/>
      <c r="G44" s="25"/>
    </row>
    <row r="45" spans="1:10" x14ac:dyDescent="0.15">
      <c r="F45" s="5"/>
      <c r="G45" s="25"/>
    </row>
    <row r="46" spans="1:10" x14ac:dyDescent="0.15">
      <c r="F46" s="5"/>
      <c r="G46" s="25"/>
    </row>
    <row r="47" spans="1:10" x14ac:dyDescent="0.15">
      <c r="F47" s="5"/>
      <c r="G47" s="25"/>
    </row>
    <row r="48" spans="1:10" x14ac:dyDescent="0.15">
      <c r="F48" s="5"/>
      <c r="G48" s="25"/>
    </row>
    <row r="49" spans="6:7" x14ac:dyDescent="0.15">
      <c r="F49" s="5"/>
      <c r="G49" s="25"/>
    </row>
    <row r="50" spans="6:7" x14ac:dyDescent="0.15">
      <c r="F50" s="5"/>
      <c r="G50" s="25"/>
    </row>
    <row r="51" spans="6:7" x14ac:dyDescent="0.15">
      <c r="F51" s="5"/>
      <c r="G51" s="25"/>
    </row>
    <row r="52" spans="6:7" x14ac:dyDescent="0.15">
      <c r="F52" s="5"/>
      <c r="G52" s="25"/>
    </row>
    <row r="53" spans="6:7" x14ac:dyDescent="0.15">
      <c r="F53" s="5"/>
      <c r="G53" s="25"/>
    </row>
    <row r="54" spans="6:7" x14ac:dyDescent="0.15">
      <c r="F54" s="5"/>
      <c r="G54" s="25"/>
    </row>
    <row r="55" spans="6:7" x14ac:dyDescent="0.15">
      <c r="F55" s="25"/>
      <c r="G55" s="25"/>
    </row>
    <row r="56" spans="6:7" x14ac:dyDescent="0.15">
      <c r="F56" s="25"/>
      <c r="G56" s="25"/>
    </row>
    <row r="57" spans="6:7" x14ac:dyDescent="0.15">
      <c r="F57" s="25"/>
      <c r="G57" s="25"/>
    </row>
    <row r="58" spans="6:7" x14ac:dyDescent="0.15">
      <c r="F58" s="25"/>
      <c r="G58" s="25"/>
    </row>
    <row r="59" spans="6:7" x14ac:dyDescent="0.15">
      <c r="F59" s="25"/>
      <c r="G59" s="25"/>
    </row>
  </sheetData>
  <mergeCells count="1">
    <mergeCell ref="A1:O1"/>
  </mergeCells>
  <printOptions horizontalCentered="1"/>
  <pageMargins left="0.5" right="0.5" top="1" bottom="1" header="0.5" footer="0.5"/>
  <pageSetup scale="67" orientation="landscape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4B9EE-2556-8245-A37B-B8E6C658B2C4}">
  <sheetPr>
    <pageSetUpPr fitToPage="1"/>
  </sheetPr>
  <dimension ref="A1:O59"/>
  <sheetViews>
    <sheetView workbookViewId="0">
      <selection sqref="A1:O1"/>
    </sheetView>
  </sheetViews>
  <sheetFormatPr baseColWidth="10" defaultColWidth="9.1640625" defaultRowHeight="13" x14ac:dyDescent="0.15"/>
  <cols>
    <col min="1" max="2" width="9.83203125" style="29" customWidth="1"/>
    <col min="3" max="3" width="6.33203125" style="29" customWidth="1"/>
    <col min="4" max="4" width="22.1640625" style="29" bestFit="1" customWidth="1"/>
    <col min="5" max="5" width="13.83203125" style="29" bestFit="1" customWidth="1"/>
    <col min="6" max="6" width="10.1640625" style="29" customWidth="1"/>
    <col min="7" max="7" width="22.5" style="29" bestFit="1" customWidth="1"/>
    <col min="8" max="8" width="17.1640625" style="29" bestFit="1" customWidth="1"/>
    <col min="9" max="9" width="27.5" style="29" bestFit="1" customWidth="1"/>
    <col min="10" max="10" width="20.33203125" style="29" bestFit="1" customWidth="1"/>
    <col min="11" max="11" width="20.6640625" style="29" bestFit="1" customWidth="1"/>
    <col min="12" max="12" width="23.83203125" style="29" bestFit="1" customWidth="1"/>
    <col min="13" max="13" width="14.1640625" style="29" bestFit="1" customWidth="1"/>
    <col min="14" max="14" width="18.6640625" bestFit="1" customWidth="1"/>
    <col min="15" max="16384" width="9.1640625" style="29"/>
  </cols>
  <sheetData>
    <row r="1" spans="1:15" x14ac:dyDescent="0.15">
      <c r="A1" s="30" t="s">
        <v>46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x14ac:dyDescent="0.15">
      <c r="A2" s="17" t="s">
        <v>11</v>
      </c>
      <c r="B2" s="17"/>
      <c r="C2" s="17" t="s">
        <v>13</v>
      </c>
      <c r="D2" s="17" t="s">
        <v>127</v>
      </c>
      <c r="E2" s="17" t="s">
        <v>0</v>
      </c>
      <c r="F2" s="17" t="s">
        <v>1</v>
      </c>
      <c r="G2" s="17" t="s">
        <v>3</v>
      </c>
      <c r="H2" s="17" t="s">
        <v>133</v>
      </c>
      <c r="I2" s="17" t="s">
        <v>132</v>
      </c>
      <c r="J2" s="17" t="s">
        <v>134</v>
      </c>
      <c r="K2" s="17" t="s">
        <v>135</v>
      </c>
      <c r="L2" s="17" t="s">
        <v>136</v>
      </c>
      <c r="M2" s="17" t="s">
        <v>137</v>
      </c>
      <c r="N2" s="17" t="s">
        <v>138</v>
      </c>
      <c r="O2" s="17" t="s">
        <v>131</v>
      </c>
    </row>
    <row r="3" spans="1:15" x14ac:dyDescent="0.15">
      <c r="A3" s="18"/>
      <c r="B3" s="18" t="s">
        <v>140</v>
      </c>
      <c r="C3" s="18" t="s">
        <v>10</v>
      </c>
      <c r="D3" s="18" t="s">
        <v>126</v>
      </c>
      <c r="E3" s="18" t="s">
        <v>129</v>
      </c>
      <c r="F3" s="18" t="s">
        <v>12</v>
      </c>
      <c r="G3" s="18" t="s">
        <v>36</v>
      </c>
      <c r="H3" s="18" t="s">
        <v>2</v>
      </c>
      <c r="I3" s="18" t="s">
        <v>4</v>
      </c>
      <c r="J3" s="18" t="s">
        <v>5</v>
      </c>
      <c r="K3" s="18" t="s">
        <v>6</v>
      </c>
      <c r="L3" s="18" t="s">
        <v>7</v>
      </c>
      <c r="M3" s="18" t="s">
        <v>8</v>
      </c>
      <c r="N3" s="18" t="s">
        <v>139</v>
      </c>
      <c r="O3" s="18" t="s">
        <v>36</v>
      </c>
    </row>
    <row r="4" spans="1:15" x14ac:dyDescent="0.15">
      <c r="A4" s="5">
        <v>0</v>
      </c>
      <c r="B4" s="58">
        <v>0</v>
      </c>
      <c r="C4" s="5">
        <v>1</v>
      </c>
      <c r="D4" s="56">
        <f>0.07+(1.7*G4)</f>
        <v>8.0518125201597901E-2</v>
      </c>
      <c r="E4" s="7">
        <f>Organized_data!G5</f>
        <v>2015150</v>
      </c>
      <c r="F4" s="7">
        <f>Organized_data!F5</f>
        <v>12468</v>
      </c>
      <c r="G4" s="8">
        <f>F4/E4</f>
        <v>6.1871324715281738E-3</v>
      </c>
      <c r="H4" s="8">
        <f>(C4*G4)/(1+((C4-D4)*G4))</f>
        <v>6.1521332551213379E-3</v>
      </c>
      <c r="I4" s="7">
        <v>100000</v>
      </c>
      <c r="J4" s="7">
        <f>H4*I4</f>
        <v>615.21332551213379</v>
      </c>
      <c r="K4" s="7">
        <f>(C4*I5)+(D4*J4)</f>
        <v>99434.322498057154</v>
      </c>
      <c r="L4" s="7">
        <f>SUM(K4:K$21)</f>
        <v>7435235.3834465146</v>
      </c>
      <c r="M4" s="6">
        <f>L4/I4</f>
        <v>74.352353834465148</v>
      </c>
      <c r="N4" s="6">
        <f>B4+M4</f>
        <v>74.352353834465148</v>
      </c>
      <c r="O4" s="57">
        <f>J4/K4</f>
        <v>6.187132471528173E-3</v>
      </c>
    </row>
    <row r="5" spans="1:15" x14ac:dyDescent="0.15">
      <c r="A5" s="21" t="s">
        <v>15</v>
      </c>
      <c r="B5" s="58">
        <v>1</v>
      </c>
      <c r="C5" s="5">
        <v>4</v>
      </c>
      <c r="D5" s="5">
        <v>1.5</v>
      </c>
      <c r="E5" s="7">
        <f>Organized_data!G6</f>
        <v>8180818</v>
      </c>
      <c r="F5" s="7">
        <f>Organized_data!F6</f>
        <v>2232</v>
      </c>
      <c r="G5" s="8">
        <f t="shared" ref="G5:G21" si="0">F5/E5</f>
        <v>2.7283335236158538E-4</v>
      </c>
      <c r="H5" s="8">
        <f>(C5*G5)/(1+((C5-D5)*G5))</f>
        <v>1.0905895364481425E-3</v>
      </c>
      <c r="I5" s="7">
        <f>(1-H4)*I4</f>
        <v>99384.78667448787</v>
      </c>
      <c r="J5" s="7">
        <f t="shared" ref="J5:J21" si="1">H5*I5</f>
        <v>108.38800842932726</v>
      </c>
      <c r="K5" s="7">
        <f t="shared" ref="K5:K20" si="2">(C5*I6)+(D5*J5)</f>
        <v>397268.17667687812</v>
      </c>
      <c r="L5" s="7">
        <f>SUM(K5:K$21)</f>
        <v>7335801.0609484576</v>
      </c>
      <c r="M5" s="6">
        <f t="shared" ref="M5:M21" si="3">L5/I5</f>
        <v>73.812112561806828</v>
      </c>
      <c r="N5" s="6">
        <f t="shared" ref="N5:N21" si="4">B5+M5</f>
        <v>74.812112561806828</v>
      </c>
      <c r="O5" s="57">
        <f>J5/K5</f>
        <v>2.7283335236158543E-4</v>
      </c>
    </row>
    <row r="6" spans="1:15" x14ac:dyDescent="0.15">
      <c r="A6" s="5" t="s">
        <v>16</v>
      </c>
      <c r="B6" s="58">
        <v>5</v>
      </c>
      <c r="C6" s="5">
        <v>5</v>
      </c>
      <c r="D6" s="5">
        <f t="shared" ref="D6:D20" si="5">C6/2</f>
        <v>2.5</v>
      </c>
      <c r="E6" s="7">
        <f>Organized_data!G7</f>
        <v>10368141</v>
      </c>
      <c r="F6" s="7">
        <f>Organized_data!F7</f>
        <v>1299</v>
      </c>
      <c r="G6" s="8">
        <f t="shared" si="0"/>
        <v>1.2528764799784264E-4</v>
      </c>
      <c r="H6" s="8">
        <f t="shared" ref="H6:H20" si="6">(C6*G6)/(1+((C6-D6)*G6))</f>
        <v>6.2624208899319514E-4</v>
      </c>
      <c r="I6" s="7">
        <f t="shared" ref="I6:I21" si="7">(1-H5)*I5</f>
        <v>99276.398666058536</v>
      </c>
      <c r="J6" s="7">
        <f t="shared" si="1"/>
        <v>62.171059288353746</v>
      </c>
      <c r="K6" s="7">
        <f t="shared" si="2"/>
        <v>496226.56568207178</v>
      </c>
      <c r="L6" s="7">
        <f>SUM(K6:K$21)</f>
        <v>6938532.8842715789</v>
      </c>
      <c r="M6" s="6">
        <f t="shared" si="3"/>
        <v>69.891061496006742</v>
      </c>
      <c r="N6" s="6">
        <f t="shared" si="4"/>
        <v>74.891061496006742</v>
      </c>
      <c r="O6" s="57">
        <f>J6/K6</f>
        <v>1.2528764799784264E-4</v>
      </c>
    </row>
    <row r="7" spans="1:15" x14ac:dyDescent="0.15">
      <c r="A7" s="5" t="s">
        <v>17</v>
      </c>
      <c r="B7" s="58">
        <v>10</v>
      </c>
      <c r="C7" s="5">
        <v>5</v>
      </c>
      <c r="D7" s="5">
        <f t="shared" si="5"/>
        <v>2.5</v>
      </c>
      <c r="E7" s="7">
        <f>Organized_data!G8</f>
        <v>10605072</v>
      </c>
      <c r="F7" s="7">
        <f>Organized_data!F8</f>
        <v>1970</v>
      </c>
      <c r="G7" s="8">
        <f t="shared" si="0"/>
        <v>1.8576017211387156E-4</v>
      </c>
      <c r="H7" s="8">
        <f t="shared" si="6"/>
        <v>9.2836972526947931E-4</v>
      </c>
      <c r="I7" s="7">
        <f t="shared" si="7"/>
        <v>99214.227606770175</v>
      </c>
      <c r="J7" s="7">
        <f t="shared" si="1"/>
        <v>92.107485226120815</v>
      </c>
      <c r="K7" s="7">
        <f t="shared" si="2"/>
        <v>495840.86932078557</v>
      </c>
      <c r="L7" s="7">
        <f>SUM(K7:K$21)</f>
        <v>6442306.3185895067</v>
      </c>
      <c r="M7" s="6">
        <f t="shared" si="3"/>
        <v>64.933291061068516</v>
      </c>
      <c r="N7" s="6">
        <f t="shared" si="4"/>
        <v>74.933291061068516</v>
      </c>
      <c r="O7" s="57">
        <f>J7/K7</f>
        <v>1.8576017211387153E-4</v>
      </c>
    </row>
    <row r="8" spans="1:15" x14ac:dyDescent="0.15">
      <c r="A8" s="5" t="s">
        <v>18</v>
      </c>
      <c r="B8" s="58">
        <v>15</v>
      </c>
      <c r="C8" s="5">
        <v>5</v>
      </c>
      <c r="D8" s="5">
        <f t="shared" si="5"/>
        <v>2.5</v>
      </c>
      <c r="E8" s="7">
        <f>Organized_data!G9</f>
        <v>10800491</v>
      </c>
      <c r="F8" s="7">
        <f>Organized_data!F9</f>
        <v>7849</v>
      </c>
      <c r="G8" s="8">
        <f t="shared" si="0"/>
        <v>7.2672622013202916E-4</v>
      </c>
      <c r="H8" s="8">
        <f t="shared" si="6"/>
        <v>3.627041435378659E-3</v>
      </c>
      <c r="I8" s="7">
        <f t="shared" si="7"/>
        <v>99122.120121544052</v>
      </c>
      <c r="J8" s="7">
        <f t="shared" si="1"/>
        <v>359.520036843421</v>
      </c>
      <c r="K8" s="7">
        <f t="shared" si="2"/>
        <v>494711.80051561171</v>
      </c>
      <c r="L8" s="7">
        <f>SUM(K8:K$21)</f>
        <v>5946465.449268721</v>
      </c>
      <c r="M8" s="6">
        <f t="shared" si="3"/>
        <v>59.991306097742203</v>
      </c>
      <c r="N8" s="6">
        <f t="shared" si="4"/>
        <v>74.991306097742211</v>
      </c>
      <c r="O8" s="57">
        <f>J8/K8</f>
        <v>7.2672622013202927E-4</v>
      </c>
    </row>
    <row r="9" spans="1:15" x14ac:dyDescent="0.15">
      <c r="A9" s="5" t="s">
        <v>19</v>
      </c>
      <c r="B9" s="58">
        <v>20</v>
      </c>
      <c r="C9" s="5">
        <v>5</v>
      </c>
      <c r="D9" s="5">
        <f t="shared" si="5"/>
        <v>2.5</v>
      </c>
      <c r="E9" s="7">
        <f>Organized_data!G10</f>
        <v>11349142</v>
      </c>
      <c r="F9" s="7">
        <f>Organized_data!F10</f>
        <v>15654</v>
      </c>
      <c r="G9" s="8">
        <f t="shared" si="0"/>
        <v>1.3793113171022091E-3</v>
      </c>
      <c r="H9" s="8">
        <f t="shared" si="6"/>
        <v>6.8728570616959873E-3</v>
      </c>
      <c r="I9" s="7">
        <f t="shared" si="7"/>
        <v>98762.600084700636</v>
      </c>
      <c r="J9" s="7">
        <f t="shared" si="1"/>
        <v>678.78123342359152</v>
      </c>
      <c r="K9" s="7">
        <f t="shared" si="2"/>
        <v>492116.04733994423</v>
      </c>
      <c r="L9" s="7">
        <f>SUM(K9:K$21)</f>
        <v>5451753.6487531103</v>
      </c>
      <c r="M9" s="6">
        <f t="shared" si="3"/>
        <v>55.20058852316145</v>
      </c>
      <c r="N9" s="6">
        <f t="shared" si="4"/>
        <v>75.200588523161457</v>
      </c>
      <c r="O9" s="57">
        <f>J9/K9</f>
        <v>1.3793113171022091E-3</v>
      </c>
    </row>
    <row r="10" spans="1:15" x14ac:dyDescent="0.15">
      <c r="A10" s="5" t="s">
        <v>20</v>
      </c>
      <c r="B10" s="58">
        <v>25</v>
      </c>
      <c r="C10" s="5">
        <v>5</v>
      </c>
      <c r="D10" s="5">
        <f t="shared" si="5"/>
        <v>2.5</v>
      </c>
      <c r="E10" s="7">
        <f>Organized_data!G11</f>
        <v>11902230</v>
      </c>
      <c r="F10" s="7">
        <f>Organized_data!F11</f>
        <v>20385</v>
      </c>
      <c r="G10" s="8">
        <f t="shared" si="0"/>
        <v>1.7127042579415789E-3</v>
      </c>
      <c r="H10" s="8">
        <f t="shared" si="6"/>
        <v>8.5270106709985621E-3</v>
      </c>
      <c r="I10" s="7">
        <f t="shared" si="7"/>
        <v>98083.818851277043</v>
      </c>
      <c r="J10" s="7">
        <f t="shared" si="1"/>
        <v>836.36176999712927</v>
      </c>
      <c r="K10" s="7">
        <f t="shared" si="2"/>
        <v>488328.18983139232</v>
      </c>
      <c r="L10" s="7">
        <f>SUM(K10:K$21)</f>
        <v>4959637.6014131662</v>
      </c>
      <c r="M10" s="6">
        <f t="shared" si="3"/>
        <v>50.565298736312329</v>
      </c>
      <c r="N10" s="6">
        <f t="shared" si="4"/>
        <v>75.565298736312329</v>
      </c>
      <c r="O10" s="57">
        <f>J10/K10</f>
        <v>1.7127042579415789E-3</v>
      </c>
    </row>
    <row r="11" spans="1:15" x14ac:dyDescent="0.15">
      <c r="A11" s="5" t="s">
        <v>21</v>
      </c>
      <c r="B11" s="58">
        <v>30</v>
      </c>
      <c r="C11" s="5">
        <v>5</v>
      </c>
      <c r="D11" s="5">
        <f t="shared" si="5"/>
        <v>2.5</v>
      </c>
      <c r="E11" s="7">
        <f>Organized_data!G12</f>
        <v>11089131</v>
      </c>
      <c r="F11" s="7">
        <f>Organized_data!F12</f>
        <v>21764</v>
      </c>
      <c r="G11" s="8">
        <f t="shared" si="0"/>
        <v>1.9626425190576251E-3</v>
      </c>
      <c r="H11" s="8">
        <f t="shared" si="6"/>
        <v>9.7652981220242296E-3</v>
      </c>
      <c r="I11" s="7">
        <f t="shared" si="7"/>
        <v>97247.457081279907</v>
      </c>
      <c r="J11" s="7">
        <f t="shared" si="1"/>
        <v>949.65041000745452</v>
      </c>
      <c r="K11" s="7">
        <f t="shared" si="2"/>
        <v>483863.15938138089</v>
      </c>
      <c r="L11" s="7">
        <f>SUM(K11:K$21)</f>
        <v>4471309.4115817733</v>
      </c>
      <c r="M11" s="6">
        <f t="shared" si="3"/>
        <v>45.978676931825895</v>
      </c>
      <c r="N11" s="6">
        <f t="shared" si="4"/>
        <v>75.978676931825902</v>
      </c>
      <c r="O11" s="57">
        <f>J11/K11</f>
        <v>1.9626425190576251E-3</v>
      </c>
    </row>
    <row r="12" spans="1:15" x14ac:dyDescent="0.15">
      <c r="A12" s="5" t="s">
        <v>22</v>
      </c>
      <c r="B12" s="58">
        <v>35</v>
      </c>
      <c r="C12" s="5">
        <v>5</v>
      </c>
      <c r="D12" s="5">
        <f t="shared" si="5"/>
        <v>2.5</v>
      </c>
      <c r="E12" s="7">
        <f>Organized_data!G13</f>
        <v>10615985</v>
      </c>
      <c r="F12" s="7">
        <f>Organized_data!F13</f>
        <v>24105</v>
      </c>
      <c r="G12" s="8">
        <f t="shared" si="0"/>
        <v>2.2706324472010842E-3</v>
      </c>
      <c r="H12" s="8">
        <f t="shared" si="6"/>
        <v>1.1289078864085908E-2</v>
      </c>
      <c r="I12" s="7">
        <f t="shared" si="7"/>
        <v>96297.806671272454</v>
      </c>
      <c r="J12" s="7">
        <f t="shared" si="1"/>
        <v>1087.1135339504929</v>
      </c>
      <c r="K12" s="7">
        <f t="shared" si="2"/>
        <v>478771.24952148605</v>
      </c>
      <c r="L12" s="7">
        <f>SUM(K12:K$21)</f>
        <v>3987446.2522003925</v>
      </c>
      <c r="M12" s="6">
        <f t="shared" si="3"/>
        <v>41.407446234078421</v>
      </c>
      <c r="N12" s="6">
        <f t="shared" si="4"/>
        <v>76.407446234078421</v>
      </c>
      <c r="O12" s="57">
        <f>J12/K12</f>
        <v>2.2706324472010842E-3</v>
      </c>
    </row>
    <row r="13" spans="1:15" x14ac:dyDescent="0.15">
      <c r="A13" s="5" t="s">
        <v>23</v>
      </c>
      <c r="B13" s="58">
        <v>40</v>
      </c>
      <c r="C13" s="5">
        <v>5</v>
      </c>
      <c r="D13" s="5">
        <f t="shared" si="5"/>
        <v>2.5</v>
      </c>
      <c r="E13" s="7">
        <f>Organized_data!G14</f>
        <v>9753115</v>
      </c>
      <c r="F13" s="7">
        <f>Organized_data!F14</f>
        <v>26687</v>
      </c>
      <c r="G13" s="8">
        <f t="shared" si="0"/>
        <v>2.7362540070531311E-3</v>
      </c>
      <c r="H13" s="8">
        <f t="shared" si="6"/>
        <v>1.3588317316003098E-2</v>
      </c>
      <c r="I13" s="7">
        <f t="shared" si="7"/>
        <v>95210.693137321956</v>
      </c>
      <c r="J13" s="7">
        <f t="shared" si="1"/>
        <v>1293.7531102265293</v>
      </c>
      <c r="K13" s="7">
        <f t="shared" si="2"/>
        <v>472819.08291104349</v>
      </c>
      <c r="L13" s="7">
        <f>SUM(K13:K$21)</f>
        <v>3508675.0026789065</v>
      </c>
      <c r="M13" s="6">
        <f t="shared" si="3"/>
        <v>36.851690572385188</v>
      </c>
      <c r="N13" s="6">
        <f t="shared" si="4"/>
        <v>76.851690572385195</v>
      </c>
      <c r="O13" s="57">
        <f>J13/K13</f>
        <v>2.7362540070531311E-3</v>
      </c>
    </row>
    <row r="14" spans="1:15" x14ac:dyDescent="0.15">
      <c r="A14" s="5" t="s">
        <v>24</v>
      </c>
      <c r="B14" s="58">
        <v>45</v>
      </c>
      <c r="C14" s="5">
        <v>5</v>
      </c>
      <c r="D14" s="5">
        <f t="shared" si="5"/>
        <v>2.5</v>
      </c>
      <c r="E14" s="7">
        <f>Organized_data!G15</f>
        <v>10386175</v>
      </c>
      <c r="F14" s="7">
        <f>Organized_data!F15</f>
        <v>40223</v>
      </c>
      <c r="G14" s="8">
        <f t="shared" si="0"/>
        <v>3.87274429710649E-3</v>
      </c>
      <c r="H14" s="8">
        <f t="shared" si="6"/>
        <v>1.9178042350179145E-2</v>
      </c>
      <c r="I14" s="7">
        <f t="shared" si="7"/>
        <v>93916.940027095436</v>
      </c>
      <c r="J14" s="7">
        <f t="shared" si="1"/>
        <v>1801.1430532388713</v>
      </c>
      <c r="K14" s="7">
        <f t="shared" si="2"/>
        <v>465081.84250237996</v>
      </c>
      <c r="L14" s="7">
        <f>SUM(K14:K$21)</f>
        <v>3035855.9197678627</v>
      </c>
      <c r="M14" s="6">
        <f t="shared" si="3"/>
        <v>32.324902396649691</v>
      </c>
      <c r="N14" s="6">
        <f t="shared" si="4"/>
        <v>77.324902396649691</v>
      </c>
      <c r="O14" s="57">
        <f>J14/K14</f>
        <v>3.8727442971064909E-3</v>
      </c>
    </row>
    <row r="15" spans="1:15" x14ac:dyDescent="0.15">
      <c r="A15" s="5" t="s">
        <v>25</v>
      </c>
      <c r="B15" s="58">
        <v>50</v>
      </c>
      <c r="C15" s="5">
        <v>5</v>
      </c>
      <c r="D15" s="5">
        <f t="shared" si="5"/>
        <v>2.5</v>
      </c>
      <c r="E15" s="7">
        <f>Organized_data!G16</f>
        <v>10520182</v>
      </c>
      <c r="F15" s="7">
        <f>Organized_data!F16</f>
        <v>63581</v>
      </c>
      <c r="G15" s="8">
        <f t="shared" si="0"/>
        <v>6.0437167341781733E-3</v>
      </c>
      <c r="H15" s="8">
        <f t="shared" si="6"/>
        <v>2.9768798211128444E-2</v>
      </c>
      <c r="I15" s="7">
        <f t="shared" si="7"/>
        <v>92115.796973856559</v>
      </c>
      <c r="J15" s="7">
        <f t="shared" si="1"/>
        <v>2742.1765721720121</v>
      </c>
      <c r="K15" s="7">
        <f t="shared" si="2"/>
        <v>453723.54343885276</v>
      </c>
      <c r="L15" s="7">
        <f>SUM(K15:K$21)</f>
        <v>2570774.0772654829</v>
      </c>
      <c r="M15" s="6">
        <f t="shared" si="3"/>
        <v>27.908069644070885</v>
      </c>
      <c r="N15" s="6">
        <f t="shared" si="4"/>
        <v>77.908069644070878</v>
      </c>
      <c r="O15" s="57">
        <f>J15/K15</f>
        <v>6.0437167341781742E-3</v>
      </c>
    </row>
    <row r="16" spans="1:15" x14ac:dyDescent="0.15">
      <c r="A16" s="5" t="s">
        <v>26</v>
      </c>
      <c r="B16" s="58">
        <v>55</v>
      </c>
      <c r="C16" s="5">
        <v>5</v>
      </c>
      <c r="D16" s="5">
        <f t="shared" si="5"/>
        <v>2.5</v>
      </c>
      <c r="E16" s="7">
        <f>Organized_data!G17</f>
        <v>10700520</v>
      </c>
      <c r="F16" s="7">
        <f>Organized_data!F17</f>
        <v>98387</v>
      </c>
      <c r="G16" s="8">
        <f t="shared" si="0"/>
        <v>9.1945998886035444E-3</v>
      </c>
      <c r="H16" s="8">
        <f t="shared" si="6"/>
        <v>4.4939986456842891E-2</v>
      </c>
      <c r="I16" s="7">
        <f t="shared" si="7"/>
        <v>89373.620401684544</v>
      </c>
      <c r="J16" s="7">
        <f t="shared" si="1"/>
        <v>4016.449290450721</v>
      </c>
      <c r="K16" s="7">
        <f t="shared" si="2"/>
        <v>436826.97878229595</v>
      </c>
      <c r="L16" s="7">
        <f>SUM(K16:K$21)</f>
        <v>2117050.5338266301</v>
      </c>
      <c r="M16" s="6">
        <f t="shared" si="3"/>
        <v>23.687644344177503</v>
      </c>
      <c r="N16" s="6">
        <f t="shared" si="4"/>
        <v>78.6876443441775</v>
      </c>
      <c r="O16" s="57">
        <f>J16/K16</f>
        <v>9.1945998886035444E-3</v>
      </c>
    </row>
    <row r="17" spans="1:15" x14ac:dyDescent="0.15">
      <c r="A17" s="5" t="s">
        <v>27</v>
      </c>
      <c r="B17" s="58">
        <v>60</v>
      </c>
      <c r="C17" s="5">
        <v>5</v>
      </c>
      <c r="D17" s="5">
        <f t="shared" si="5"/>
        <v>2.5</v>
      </c>
      <c r="E17" s="7">
        <f>Organized_data!G18</f>
        <v>9557283</v>
      </c>
      <c r="F17" s="7">
        <f>Organized_data!F18</f>
        <v>126948</v>
      </c>
      <c r="G17" s="8">
        <f t="shared" si="0"/>
        <v>1.3282854551863746E-2</v>
      </c>
      <c r="H17" s="8">
        <f t="shared" si="6"/>
        <v>6.4279727095220465E-2</v>
      </c>
      <c r="I17" s="7">
        <f t="shared" si="7"/>
        <v>85357.171111233823</v>
      </c>
      <c r="J17" s="7">
        <f t="shared" si="1"/>
        <v>5486.7356646501466</v>
      </c>
      <c r="K17" s="7">
        <f t="shared" si="2"/>
        <v>413069.01639454375</v>
      </c>
      <c r="L17" s="7">
        <f>SUM(K17:K$21)</f>
        <v>1680223.5550443346</v>
      </c>
      <c r="M17" s="6">
        <f t="shared" si="3"/>
        <v>19.684620907301849</v>
      </c>
      <c r="N17" s="6">
        <f t="shared" si="4"/>
        <v>79.684620907301849</v>
      </c>
      <c r="O17" s="57">
        <f>J17/K17</f>
        <v>1.3282854551863748E-2</v>
      </c>
    </row>
    <row r="18" spans="1:15" x14ac:dyDescent="0.15">
      <c r="A18" s="5" t="s">
        <v>28</v>
      </c>
      <c r="B18" s="58">
        <v>65</v>
      </c>
      <c r="C18" s="5">
        <v>5</v>
      </c>
      <c r="D18" s="5">
        <f t="shared" si="5"/>
        <v>2.5</v>
      </c>
      <c r="E18" s="7">
        <f>Organized_data!G19</f>
        <v>7929868</v>
      </c>
      <c r="F18" s="7">
        <f>Organized_data!F19</f>
        <v>145258</v>
      </c>
      <c r="G18" s="8">
        <f t="shared" si="0"/>
        <v>1.8317833285497312E-2</v>
      </c>
      <c r="H18" s="8">
        <f t="shared" si="6"/>
        <v>8.7578543528148339E-2</v>
      </c>
      <c r="I18" s="7">
        <f t="shared" si="7"/>
        <v>79870.43544658368</v>
      </c>
      <c r="J18" s="7">
        <f t="shared" si="1"/>
        <v>6994.9364073707911</v>
      </c>
      <c r="K18" s="7">
        <f t="shared" si="2"/>
        <v>381864.83621449146</v>
      </c>
      <c r="L18" s="7">
        <f>SUM(K18:K$21)</f>
        <v>1267154.5386497907</v>
      </c>
      <c r="M18" s="6">
        <f t="shared" si="3"/>
        <v>15.865126208022835</v>
      </c>
      <c r="N18" s="6">
        <f t="shared" si="4"/>
        <v>80.865126208022829</v>
      </c>
      <c r="O18" s="57">
        <f>J18/K18</f>
        <v>1.8317833285497312E-2</v>
      </c>
    </row>
    <row r="19" spans="1:15" x14ac:dyDescent="0.15">
      <c r="A19" s="5" t="s">
        <v>29</v>
      </c>
      <c r="B19" s="58">
        <v>70</v>
      </c>
      <c r="C19" s="5">
        <v>5</v>
      </c>
      <c r="D19" s="5">
        <f t="shared" si="5"/>
        <v>2.5</v>
      </c>
      <c r="E19" s="7">
        <f>Organized_data!G20</f>
        <v>5947272</v>
      </c>
      <c r="F19" s="7">
        <f>Organized_data!F20</f>
        <v>158673</v>
      </c>
      <c r="G19" s="8">
        <f t="shared" si="0"/>
        <v>2.6679963519408562E-2</v>
      </c>
      <c r="H19" s="8">
        <f t="shared" si="6"/>
        <v>0.12505843161390895</v>
      </c>
      <c r="I19" s="7">
        <f t="shared" si="7"/>
        <v>72875.499039212897</v>
      </c>
      <c r="J19" s="7">
        <f t="shared" si="1"/>
        <v>9113.6956129248938</v>
      </c>
      <c r="K19" s="7">
        <f t="shared" si="2"/>
        <v>341593.25616375223</v>
      </c>
      <c r="L19" s="7">
        <f>SUM(K19:K$21)</f>
        <v>885289.70243529917</v>
      </c>
      <c r="M19" s="6">
        <f t="shared" si="3"/>
        <v>12.147974478486136</v>
      </c>
      <c r="N19" s="6">
        <f t="shared" si="4"/>
        <v>82.147974478486134</v>
      </c>
      <c r="O19" s="57">
        <f>J19/K19</f>
        <v>2.6679963519408562E-2</v>
      </c>
    </row>
    <row r="20" spans="1:15" x14ac:dyDescent="0.15">
      <c r="A20" s="5" t="s">
        <v>30</v>
      </c>
      <c r="B20" s="58">
        <v>75</v>
      </c>
      <c r="C20" s="5">
        <v>5</v>
      </c>
      <c r="D20" s="5">
        <f t="shared" si="5"/>
        <v>2.5</v>
      </c>
      <c r="E20" s="7">
        <f>Organized_data!G21</f>
        <v>3898816</v>
      </c>
      <c r="F20" s="7">
        <f>Organized_data!F21</f>
        <v>163505</v>
      </c>
      <c r="G20" s="8">
        <f t="shared" si="0"/>
        <v>4.1937090644954773E-2</v>
      </c>
      <c r="H20" s="8">
        <f t="shared" si="6"/>
        <v>0.18978760340641496</v>
      </c>
      <c r="I20" s="7">
        <f t="shared" si="7"/>
        <v>63761.803426288003</v>
      </c>
      <c r="J20" s="7">
        <f t="shared" si="1"/>
        <v>12101.199861146139</v>
      </c>
      <c r="K20" s="7">
        <f t="shared" si="2"/>
        <v>288556.01747857465</v>
      </c>
      <c r="L20" s="7">
        <f>SUM(K20:K$21)</f>
        <v>543696.44627154688</v>
      </c>
      <c r="M20" s="6">
        <f t="shared" si="3"/>
        <v>8.5269929182616142</v>
      </c>
      <c r="N20" s="6">
        <f t="shared" si="4"/>
        <v>83.526992918261612</v>
      </c>
      <c r="O20" s="57">
        <f>J20/K20</f>
        <v>4.1937090644954773E-2</v>
      </c>
    </row>
    <row r="21" spans="1:15" x14ac:dyDescent="0.15">
      <c r="A21" s="59" t="s">
        <v>39</v>
      </c>
      <c r="B21" s="60">
        <v>80</v>
      </c>
      <c r="C21" s="52" t="s">
        <v>40</v>
      </c>
      <c r="D21" s="61">
        <f>1/G21</f>
        <v>4.9387814153439153</v>
      </c>
      <c r="E21" s="9">
        <f>Organized_data!G22</f>
        <v>2509059</v>
      </c>
      <c r="F21" s="9">
        <f>Organized_data!F22</f>
        <v>508032</v>
      </c>
      <c r="G21" s="10">
        <f t="shared" si="0"/>
        <v>0.2024790967450347</v>
      </c>
      <c r="H21" s="10">
        <v>1</v>
      </c>
      <c r="I21" s="9">
        <f t="shared" si="7"/>
        <v>51660.603565141864</v>
      </c>
      <c r="J21" s="9">
        <f t="shared" si="1"/>
        <v>51660.603565141864</v>
      </c>
      <c r="K21" s="9">
        <f>D21*J21</f>
        <v>255140.42879297226</v>
      </c>
      <c r="L21" s="9">
        <f>SUM(K21:K$21)</f>
        <v>255140.42879297226</v>
      </c>
      <c r="M21" s="11">
        <f t="shared" si="3"/>
        <v>4.9387814153439153</v>
      </c>
      <c r="N21" s="11">
        <f t="shared" si="4"/>
        <v>84.938781415343911</v>
      </c>
      <c r="O21" s="62">
        <f>J21/K21</f>
        <v>0.2024790967450347</v>
      </c>
    </row>
    <row r="22" spans="1:15" x14ac:dyDescent="0.15">
      <c r="A22" s="31" t="s">
        <v>44</v>
      </c>
      <c r="B22" s="31"/>
      <c r="E22" s="2"/>
      <c r="F22" s="2"/>
      <c r="K22" s="2"/>
    </row>
    <row r="23" spans="1:15" x14ac:dyDescent="0.15">
      <c r="A23" s="32" t="s">
        <v>43</v>
      </c>
      <c r="B23" s="32"/>
      <c r="G23" s="4"/>
      <c r="I23" s="4"/>
      <c r="J23" s="2"/>
      <c r="K23" s="2"/>
    </row>
    <row r="24" spans="1:15" x14ac:dyDescent="0.15">
      <c r="A24" s="4"/>
      <c r="B24" s="4"/>
      <c r="G24" s="4"/>
      <c r="I24" s="4"/>
      <c r="J24" s="2"/>
    </row>
    <row r="25" spans="1:15" x14ac:dyDescent="0.15">
      <c r="A25" s="15" t="s">
        <v>128</v>
      </c>
      <c r="B25" s="15"/>
      <c r="I25" s="13"/>
      <c r="J25" s="2"/>
    </row>
    <row r="26" spans="1:15" x14ac:dyDescent="0.15">
      <c r="G26" s="12"/>
      <c r="J26" s="2"/>
      <c r="L26" s="4"/>
    </row>
    <row r="27" spans="1:15" x14ac:dyDescent="0.15">
      <c r="A27" s="4"/>
      <c r="B27" s="4"/>
      <c r="G27" s="4"/>
      <c r="I27" s="20"/>
      <c r="J27" s="2"/>
      <c r="L27" s="14"/>
    </row>
    <row r="28" spans="1:15" x14ac:dyDescent="0.15">
      <c r="I28" s="28" t="s">
        <v>130</v>
      </c>
      <c r="J28" s="28" t="s">
        <v>130</v>
      </c>
    </row>
    <row r="29" spans="1:15" x14ac:dyDescent="0.15">
      <c r="J29" s="2"/>
    </row>
    <row r="30" spans="1:15" x14ac:dyDescent="0.15">
      <c r="J30" s="2"/>
    </row>
    <row r="31" spans="1:15" x14ac:dyDescent="0.15">
      <c r="J31" s="2"/>
    </row>
    <row r="32" spans="1:15" x14ac:dyDescent="0.15">
      <c r="J32" s="2"/>
    </row>
    <row r="33" spans="1:10" x14ac:dyDescent="0.15">
      <c r="H33" s="3"/>
      <c r="I33" s="2"/>
      <c r="J33" s="2"/>
    </row>
    <row r="34" spans="1:10" x14ac:dyDescent="0.15">
      <c r="H34" s="3"/>
      <c r="I34" s="2"/>
      <c r="J34" s="2"/>
    </row>
    <row r="35" spans="1:10" x14ac:dyDescent="0.15">
      <c r="A35"/>
      <c r="B35"/>
      <c r="F35" s="25"/>
      <c r="G35" s="25"/>
      <c r="H35" s="3"/>
      <c r="I35" s="2"/>
      <c r="J35" s="2"/>
    </row>
    <row r="36" spans="1:10" x14ac:dyDescent="0.15">
      <c r="F36" s="5"/>
      <c r="G36" s="25"/>
      <c r="H36" s="3"/>
      <c r="I36" s="2"/>
      <c r="J36" s="2"/>
    </row>
    <row r="37" spans="1:10" x14ac:dyDescent="0.15">
      <c r="F37" s="21"/>
      <c r="G37" s="25"/>
      <c r="H37" s="3"/>
      <c r="I37" s="2"/>
      <c r="J37" s="2"/>
    </row>
    <row r="38" spans="1:10" x14ac:dyDescent="0.15">
      <c r="A38" s="15" t="s">
        <v>14</v>
      </c>
      <c r="B38" s="15"/>
      <c r="F38" s="5"/>
      <c r="G38" s="25"/>
      <c r="H38" s="3"/>
      <c r="I38" s="2"/>
      <c r="J38" s="2"/>
    </row>
    <row r="39" spans="1:10" x14ac:dyDescent="0.15">
      <c r="A39" s="19">
        <f>I4/L4</f>
        <v>1.3449473331084537E-2</v>
      </c>
      <c r="B39" s="19"/>
      <c r="F39" s="5"/>
      <c r="G39" s="25"/>
      <c r="H39" s="3"/>
      <c r="I39" s="2"/>
      <c r="J39" s="2"/>
    </row>
    <row r="40" spans="1:10" x14ac:dyDescent="0.15">
      <c r="F40" s="5"/>
      <c r="G40" s="25"/>
      <c r="H40" s="3"/>
      <c r="I40" s="2"/>
      <c r="J40" s="2"/>
    </row>
    <row r="41" spans="1:10" x14ac:dyDescent="0.15">
      <c r="F41" s="5"/>
      <c r="G41" s="25"/>
      <c r="H41" s="3"/>
      <c r="I41" s="2"/>
      <c r="J41" s="2"/>
    </row>
    <row r="42" spans="1:10" x14ac:dyDescent="0.15">
      <c r="F42" s="5"/>
      <c r="G42" s="25"/>
    </row>
    <row r="43" spans="1:10" x14ac:dyDescent="0.15">
      <c r="F43" s="5"/>
      <c r="G43" s="25"/>
    </row>
    <row r="44" spans="1:10" x14ac:dyDescent="0.15">
      <c r="F44" s="5"/>
      <c r="G44" s="25"/>
    </row>
    <row r="45" spans="1:10" x14ac:dyDescent="0.15">
      <c r="F45" s="5"/>
      <c r="G45" s="25"/>
    </row>
    <row r="46" spans="1:10" x14ac:dyDescent="0.15">
      <c r="F46" s="5"/>
      <c r="G46" s="25"/>
    </row>
    <row r="47" spans="1:10" x14ac:dyDescent="0.15">
      <c r="F47" s="5"/>
      <c r="G47" s="25"/>
    </row>
    <row r="48" spans="1:10" x14ac:dyDescent="0.15">
      <c r="F48" s="5"/>
      <c r="G48" s="25"/>
    </row>
    <row r="49" spans="6:7" x14ac:dyDescent="0.15">
      <c r="F49" s="5"/>
      <c r="G49" s="25"/>
    </row>
    <row r="50" spans="6:7" x14ac:dyDescent="0.15">
      <c r="F50" s="5"/>
      <c r="G50" s="25"/>
    </row>
    <row r="51" spans="6:7" x14ac:dyDescent="0.15">
      <c r="F51" s="5"/>
      <c r="G51" s="25"/>
    </row>
    <row r="52" spans="6:7" x14ac:dyDescent="0.15">
      <c r="F52" s="5"/>
      <c r="G52" s="25"/>
    </row>
    <row r="53" spans="6:7" x14ac:dyDescent="0.15">
      <c r="F53" s="5"/>
      <c r="G53" s="25"/>
    </row>
    <row r="54" spans="6:7" x14ac:dyDescent="0.15">
      <c r="F54" s="5"/>
      <c r="G54" s="25"/>
    </row>
    <row r="55" spans="6:7" x14ac:dyDescent="0.15">
      <c r="F55" s="25"/>
      <c r="G55" s="25"/>
    </row>
    <row r="56" spans="6:7" x14ac:dyDescent="0.15">
      <c r="F56" s="25"/>
      <c r="G56" s="25"/>
    </row>
    <row r="57" spans="6:7" x14ac:dyDescent="0.15">
      <c r="F57" s="25"/>
      <c r="G57" s="25"/>
    </row>
    <row r="58" spans="6:7" x14ac:dyDescent="0.15">
      <c r="F58" s="25"/>
      <c r="G58" s="25"/>
    </row>
    <row r="59" spans="6:7" x14ac:dyDescent="0.15">
      <c r="F59" s="25"/>
      <c r="G59" s="25"/>
    </row>
  </sheetData>
  <mergeCells count="1">
    <mergeCell ref="A1:O1"/>
  </mergeCells>
  <printOptions horizontalCentered="1"/>
  <pageMargins left="0.5" right="0.5" top="1" bottom="1" header="0.5" footer="0.5"/>
  <pageSetup scale="67" orientation="landscape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0"/>
  <sheetViews>
    <sheetView workbookViewId="0"/>
  </sheetViews>
  <sheetFormatPr baseColWidth="10" defaultRowHeight="13" x14ac:dyDescent="0.15"/>
  <sheetData>
    <row r="1" spans="1:9" x14ac:dyDescent="0.15">
      <c r="A1" s="22" t="s">
        <v>141</v>
      </c>
      <c r="B1" s="20"/>
      <c r="F1" s="22" t="s">
        <v>142</v>
      </c>
    </row>
    <row r="2" spans="1:9" x14ac:dyDescent="0.15">
      <c r="A2" s="16" t="s">
        <v>11</v>
      </c>
      <c r="B2" s="16" t="s">
        <v>33</v>
      </c>
      <c r="C2" s="16" t="s">
        <v>32</v>
      </c>
      <c r="D2" s="16" t="s">
        <v>34</v>
      </c>
      <c r="F2" s="16" t="s">
        <v>11</v>
      </c>
      <c r="G2" s="16" t="s">
        <v>33</v>
      </c>
      <c r="H2" s="16" t="s">
        <v>32</v>
      </c>
      <c r="I2" s="16" t="s">
        <v>34</v>
      </c>
    </row>
    <row r="3" spans="1:9" x14ac:dyDescent="0.15">
      <c r="A3" s="21" t="s">
        <v>35</v>
      </c>
      <c r="B3" s="23">
        <f>Life_table_female!E4+Life_table_female!E5</f>
        <v>9742892</v>
      </c>
      <c r="C3" s="23">
        <f>Life_table_male!E4+Life_table_male!E5</f>
        <v>10195968</v>
      </c>
      <c r="D3" s="23">
        <f>SUM(B3:C3)</f>
        <v>19938860</v>
      </c>
      <c r="F3" s="21" t="s">
        <v>35</v>
      </c>
      <c r="G3" s="26">
        <f>-B3/B$20*100</f>
        <v>-6.0469018622069886</v>
      </c>
      <c r="H3" s="26">
        <f>C3/C$20*100</f>
        <v>6.4479023224473515</v>
      </c>
      <c r="I3" s="26">
        <f>D3/D$20*100</f>
        <v>6.2455220116556998</v>
      </c>
    </row>
    <row r="4" spans="1:9" x14ac:dyDescent="0.15">
      <c r="A4" s="5" t="s">
        <v>16</v>
      </c>
      <c r="B4" s="23">
        <f>Life_table_female!E6</f>
        <v>9936097</v>
      </c>
      <c r="C4" s="23">
        <f>Life_table_male!E6</f>
        <v>10368141</v>
      </c>
      <c r="D4" s="23">
        <f t="shared" ref="D4:D19" si="0">SUM(B4:C4)</f>
        <v>20304238</v>
      </c>
      <c r="F4" s="5" t="s">
        <v>16</v>
      </c>
      <c r="G4" s="26">
        <f>-B4/B$20*100</f>
        <v>-6.1668140683863957</v>
      </c>
      <c r="H4" s="26">
        <f>C4/C$20*100</f>
        <v>6.5567840575177962</v>
      </c>
      <c r="I4" s="26">
        <f>D4/D$20*100</f>
        <v>6.3599706983697217</v>
      </c>
    </row>
    <row r="5" spans="1:9" x14ac:dyDescent="0.15">
      <c r="A5" s="5" t="s">
        <v>17</v>
      </c>
      <c r="B5" s="23">
        <f>Life_table_female!E7</f>
        <v>10173382</v>
      </c>
      <c r="C5" s="23">
        <f>Life_table_male!E7</f>
        <v>10605072</v>
      </c>
      <c r="D5" s="23">
        <f t="shared" si="0"/>
        <v>20778454</v>
      </c>
      <c r="F5" s="5" t="s">
        <v>17</v>
      </c>
      <c r="G5" s="26">
        <f>-B5/B$20*100</f>
        <v>-6.3140844177214577</v>
      </c>
      <c r="H5" s="26">
        <f>C5/C$20*100</f>
        <v>6.7066185749623166</v>
      </c>
      <c r="I5" s="26">
        <f>D5/D$20*100</f>
        <v>6.508511109721189</v>
      </c>
    </row>
    <row r="6" spans="1:9" x14ac:dyDescent="0.15">
      <c r="A6" s="5" t="s">
        <v>18</v>
      </c>
      <c r="B6" s="23">
        <f>Life_table_female!E8</f>
        <v>10331169</v>
      </c>
      <c r="C6" s="23">
        <f>Life_table_male!E8</f>
        <v>10800491</v>
      </c>
      <c r="D6" s="23">
        <f t="shared" si="0"/>
        <v>21131660</v>
      </c>
      <c r="F6" s="5" t="s">
        <v>18</v>
      </c>
      <c r="G6" s="26">
        <f>-B6/B$20*100</f>
        <v>-6.4120145296566049</v>
      </c>
      <c r="H6" s="26">
        <f>C6/C$20*100</f>
        <v>6.830201016958048</v>
      </c>
      <c r="I6" s="26">
        <f>D6/D$20*100</f>
        <v>6.6191471163759754</v>
      </c>
    </row>
    <row r="7" spans="1:9" x14ac:dyDescent="0.15">
      <c r="A7" s="5" t="s">
        <v>19</v>
      </c>
      <c r="B7" s="23">
        <f>Life_table_female!E9</f>
        <v>10769493</v>
      </c>
      <c r="C7" s="23">
        <f>Life_table_male!E9</f>
        <v>11349142</v>
      </c>
      <c r="D7" s="23">
        <f t="shared" si="0"/>
        <v>22118635</v>
      </c>
      <c r="F7" s="5" t="s">
        <v>19</v>
      </c>
      <c r="G7" s="26">
        <f>-B7/B$20*100</f>
        <v>-6.6840592379270065</v>
      </c>
      <c r="H7" s="26">
        <f>C7/C$20*100</f>
        <v>7.1771664112308686</v>
      </c>
      <c r="I7" s="26">
        <f>D7/D$20*100</f>
        <v>6.9283009038770604</v>
      </c>
    </row>
    <row r="8" spans="1:9" x14ac:dyDescent="0.15">
      <c r="A8" s="5" t="s">
        <v>20</v>
      </c>
      <c r="B8" s="23">
        <f>Life_table_female!E10</f>
        <v>11468230</v>
      </c>
      <c r="C8" s="23">
        <f>Life_table_male!E10</f>
        <v>11902230</v>
      </c>
      <c r="D8" s="23">
        <f t="shared" si="0"/>
        <v>23370460</v>
      </c>
      <c r="F8" s="5" t="s">
        <v>20</v>
      </c>
      <c r="G8" s="26">
        <f>-B8/B$20*100</f>
        <v>-7.1177286316237574</v>
      </c>
      <c r="H8" s="26">
        <f>C8/C$20*100</f>
        <v>7.5269377521881733</v>
      </c>
      <c r="I8" s="26">
        <f>D8/D$20*100</f>
        <v>7.3204146251349913</v>
      </c>
    </row>
    <row r="9" spans="1:9" x14ac:dyDescent="0.15">
      <c r="A9" s="5" t="s">
        <v>21</v>
      </c>
      <c r="B9" s="23">
        <f>Life_table_female!E11</f>
        <v>10883081</v>
      </c>
      <c r="C9" s="23">
        <f>Life_table_male!E11</f>
        <v>11089131</v>
      </c>
      <c r="D9" s="23">
        <f t="shared" si="0"/>
        <v>21972212</v>
      </c>
      <c r="F9" s="5" t="s">
        <v>21</v>
      </c>
      <c r="G9" s="26">
        <f>-B9/B$20*100</f>
        <v>-6.754557349650339</v>
      </c>
      <c r="H9" s="26">
        <f>C9/C$20*100</f>
        <v>7.0127361648077882</v>
      </c>
      <c r="I9" s="26">
        <f>D9/D$20*100</f>
        <v>6.8824362922837876</v>
      </c>
    </row>
    <row r="10" spans="1:9" x14ac:dyDescent="0.15">
      <c r="A10" s="5" t="s">
        <v>22</v>
      </c>
      <c r="B10" s="23">
        <f>Life_table_female!E12</f>
        <v>10616012</v>
      </c>
      <c r="C10" s="23">
        <f>Life_table_male!E12</f>
        <v>10615985</v>
      </c>
      <c r="D10" s="23">
        <f t="shared" si="0"/>
        <v>21231997</v>
      </c>
      <c r="F10" s="5" t="s">
        <v>22</v>
      </c>
      <c r="G10" s="26">
        <f>-B10/B$20*100</f>
        <v>-6.5888016342592861</v>
      </c>
      <c r="H10" s="26">
        <f>C10/C$20*100</f>
        <v>6.713519926363662</v>
      </c>
      <c r="I10" s="26">
        <f>D10/D$20*100</f>
        <v>6.6505760417048805</v>
      </c>
    </row>
    <row r="11" spans="1:9" x14ac:dyDescent="0.15">
      <c r="A11" s="5" t="s">
        <v>23</v>
      </c>
      <c r="B11" s="23">
        <f>Life_table_female!E13</f>
        <v>9890258</v>
      </c>
      <c r="C11" s="23">
        <f>Life_table_male!E13</f>
        <v>9753115</v>
      </c>
      <c r="D11" s="23">
        <f t="shared" si="0"/>
        <v>19643373</v>
      </c>
      <c r="F11" s="5" t="s">
        <v>23</v>
      </c>
      <c r="G11" s="26">
        <f>-B11/B$20*100</f>
        <v>-6.1383642062241437</v>
      </c>
      <c r="H11" s="26">
        <f>C11/C$20*100</f>
        <v>6.1678432944862225</v>
      </c>
      <c r="I11" s="26">
        <f>D11/D$20*100</f>
        <v>6.1529655383840032</v>
      </c>
    </row>
    <row r="12" spans="1:9" x14ac:dyDescent="0.15">
      <c r="A12" s="5" t="s">
        <v>24</v>
      </c>
      <c r="B12" s="23">
        <f>Life_table_female!E14</f>
        <v>10587683</v>
      </c>
      <c r="C12" s="23">
        <f>Life_table_male!E14</f>
        <v>10386175</v>
      </c>
      <c r="D12" s="23">
        <f t="shared" si="0"/>
        <v>20973858</v>
      </c>
      <c r="F12" s="5" t="s">
        <v>24</v>
      </c>
      <c r="G12" s="26">
        <f>-B12/B$20*100</f>
        <v>-6.5712193103605445</v>
      </c>
      <c r="H12" s="26">
        <f>C12/C$20*100</f>
        <v>6.5681887098747875</v>
      </c>
      <c r="I12" s="26">
        <f>D12/D$20*100</f>
        <v>6.5697182190125716</v>
      </c>
    </row>
    <row r="13" spans="1:9" x14ac:dyDescent="0.15">
      <c r="A13" s="5" t="s">
        <v>25</v>
      </c>
      <c r="B13" s="23">
        <f>Life_table_female!E15</f>
        <v>10880912</v>
      </c>
      <c r="C13" s="23">
        <f>Life_table_male!E15</f>
        <v>10520182</v>
      </c>
      <c r="D13" s="23">
        <f t="shared" si="0"/>
        <v>21401094</v>
      </c>
      <c r="F13" s="5" t="s">
        <v>25</v>
      </c>
      <c r="G13" s="26">
        <f>-B13/B$20*100</f>
        <v>-6.7532111651561326</v>
      </c>
      <c r="H13" s="26">
        <f>C13/C$20*100</f>
        <v>6.6529343707599731</v>
      </c>
      <c r="I13" s="26">
        <f>D13/D$20*100</f>
        <v>6.7035429132113231</v>
      </c>
    </row>
    <row r="14" spans="1:9" x14ac:dyDescent="0.15">
      <c r="A14" s="5" t="s">
        <v>26</v>
      </c>
      <c r="B14" s="23">
        <f>Life_table_female!E16</f>
        <v>11307436</v>
      </c>
      <c r="C14" s="23">
        <f>Life_table_male!E16</f>
        <v>10700520</v>
      </c>
      <c r="D14" s="23">
        <f t="shared" si="0"/>
        <v>22007956</v>
      </c>
      <c r="F14" s="5" t="s">
        <v>26</v>
      </c>
      <c r="G14" s="26">
        <f>-B14/B$20*100</f>
        <v>-7.0179322325636315</v>
      </c>
      <c r="H14" s="26">
        <f>C14/C$20*100</f>
        <v>6.7669796295353555</v>
      </c>
      <c r="I14" s="26">
        <f>D14/D$20*100</f>
        <v>6.8936325160791609</v>
      </c>
    </row>
    <row r="15" spans="1:9" x14ac:dyDescent="0.15">
      <c r="A15" s="5" t="s">
        <v>27</v>
      </c>
      <c r="B15" s="23">
        <f>Life_table_female!E17</f>
        <v>10430419</v>
      </c>
      <c r="C15" s="23">
        <f>Life_table_male!E17</f>
        <v>9557283</v>
      </c>
      <c r="D15" s="23">
        <f t="shared" si="0"/>
        <v>19987702</v>
      </c>
      <c r="F15" s="5" t="s">
        <v>27</v>
      </c>
      <c r="G15" s="26">
        <f>-B15/B$20*100</f>
        <v>-6.4736137970839822</v>
      </c>
      <c r="H15" s="26">
        <f>C15/C$20*100</f>
        <v>6.0439996724182148</v>
      </c>
      <c r="I15" s="26">
        <f>D15/D$20*100</f>
        <v>6.2608209698756427</v>
      </c>
    </row>
    <row r="16" spans="1:9" x14ac:dyDescent="0.15">
      <c r="A16" s="5" t="s">
        <v>28</v>
      </c>
      <c r="B16" s="23">
        <f>Life_table_female!E18</f>
        <v>8906513</v>
      </c>
      <c r="C16" s="23">
        <f>Life_table_male!E18</f>
        <v>7929868</v>
      </c>
      <c r="D16" s="23">
        <f t="shared" si="0"/>
        <v>16836381</v>
      </c>
      <c r="F16" s="5" t="s">
        <v>28</v>
      </c>
      <c r="G16" s="26">
        <f>-B16/B$20*100</f>
        <v>-5.5278053010821369</v>
      </c>
      <c r="H16" s="26">
        <f>C16/C$20*100</f>
        <v>5.0148268701805403</v>
      </c>
      <c r="I16" s="26">
        <f>D16/D$20*100</f>
        <v>5.273721172229596</v>
      </c>
    </row>
    <row r="17" spans="1:9" x14ac:dyDescent="0.15">
      <c r="A17" s="5" t="s">
        <v>29</v>
      </c>
      <c r="B17" s="23">
        <f>Life_table_female!E19</f>
        <v>6899793</v>
      </c>
      <c r="C17" s="23">
        <f>Life_table_male!E19</f>
        <v>5947272</v>
      </c>
      <c r="D17" s="23">
        <f t="shared" si="0"/>
        <v>12847065</v>
      </c>
      <c r="F17" s="5" t="s">
        <v>29</v>
      </c>
      <c r="G17" s="26">
        <f>-B17/B$20*100</f>
        <v>-4.2823394881666292</v>
      </c>
      <c r="H17" s="26">
        <f>C17/C$20*100</f>
        <v>3.7610385733876477</v>
      </c>
      <c r="I17" s="26">
        <f>D17/D$20*100</f>
        <v>4.0241331371337941</v>
      </c>
    </row>
    <row r="18" spans="1:9" x14ac:dyDescent="0.15">
      <c r="A18" s="5" t="s">
        <v>30</v>
      </c>
      <c r="B18" s="23">
        <f>Life_table_female!E20</f>
        <v>4842445</v>
      </c>
      <c r="C18" s="23">
        <f>Life_table_male!E20</f>
        <v>3898816</v>
      </c>
      <c r="D18" s="23">
        <f t="shared" si="0"/>
        <v>8741261</v>
      </c>
      <c r="F18" s="5" t="s">
        <v>30</v>
      </c>
      <c r="G18" s="26">
        <f>-B18/B$20*100</f>
        <v>-3.0054515320640851</v>
      </c>
      <c r="H18" s="26">
        <f>C18/C$20*100</f>
        <v>2.4656005924297619</v>
      </c>
      <c r="I18" s="26">
        <f>D18/D$20*100</f>
        <v>2.7380571399331517</v>
      </c>
    </row>
    <row r="19" spans="1:9" x14ac:dyDescent="0.15">
      <c r="A19" s="33" t="s">
        <v>39</v>
      </c>
      <c r="B19" s="23">
        <f>Life_table_female!E21</f>
        <v>3456231</v>
      </c>
      <c r="C19" s="23">
        <f>Life_table_male!E21</f>
        <v>2509059</v>
      </c>
      <c r="D19" s="23">
        <f t="shared" si="0"/>
        <v>5965290</v>
      </c>
      <c r="F19" s="33" t="s">
        <v>39</v>
      </c>
      <c r="G19" s="26">
        <f>-B19/B$20*100</f>
        <v>-2.145101235866878</v>
      </c>
      <c r="H19" s="26">
        <f>C19/C$20*100</f>
        <v>1.5867220604514873</v>
      </c>
      <c r="I19" s="26">
        <f>D19/D$20*100</f>
        <v>1.8685295950174499</v>
      </c>
    </row>
    <row r="20" spans="1:9" x14ac:dyDescent="0.15">
      <c r="A20" s="16" t="s">
        <v>34</v>
      </c>
      <c r="B20" s="24">
        <f>SUM(B3:B19)</f>
        <v>161122046</v>
      </c>
      <c r="C20" s="24">
        <f>SUM(C3:C19)</f>
        <v>158128450</v>
      </c>
      <c r="D20" s="24">
        <f>SUM(D3:D19)</f>
        <v>319250496</v>
      </c>
      <c r="F20" s="16" t="s">
        <v>34</v>
      </c>
      <c r="G20" s="27">
        <f>SUM(G3:G19)</f>
        <v>-100</v>
      </c>
      <c r="H20" s="27">
        <f>SUM(H3:H19)</f>
        <v>100.00000000000001</v>
      </c>
      <c r="I20" s="27">
        <f>SUM(I3:I19)</f>
        <v>99.999999999999986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0"/>
  <sheetViews>
    <sheetView workbookViewId="0"/>
  </sheetViews>
  <sheetFormatPr baseColWidth="10" defaultRowHeight="13" x14ac:dyDescent="0.15"/>
  <sheetData>
    <row r="1" spans="1:9" x14ac:dyDescent="0.15">
      <c r="A1" s="22" t="s">
        <v>143</v>
      </c>
      <c r="B1" s="20"/>
      <c r="F1" s="22" t="s">
        <v>144</v>
      </c>
    </row>
    <row r="2" spans="1:9" x14ac:dyDescent="0.15">
      <c r="A2" s="16" t="s">
        <v>11</v>
      </c>
      <c r="B2" s="16" t="s">
        <v>33</v>
      </c>
      <c r="C2" s="16" t="s">
        <v>32</v>
      </c>
      <c r="D2" s="16" t="s">
        <v>34</v>
      </c>
      <c r="F2" s="16" t="s">
        <v>11</v>
      </c>
      <c r="G2" s="16" t="s">
        <v>33</v>
      </c>
      <c r="H2" s="16" t="s">
        <v>32</v>
      </c>
      <c r="I2" s="16" t="s">
        <v>34</v>
      </c>
    </row>
    <row r="3" spans="1:9" x14ac:dyDescent="0.15">
      <c r="A3" s="21" t="s">
        <v>35</v>
      </c>
      <c r="B3" s="23">
        <f>Life_table_female!K4+Life_table_female!K5</f>
        <v>497278.64750595193</v>
      </c>
      <c r="C3" s="23">
        <f>Life_table_male!K4+Life_table_male!K5</f>
        <v>496702.49917493528</v>
      </c>
      <c r="D3" s="23">
        <f t="shared" ref="D3:D19" si="0">SUM(B3:B3)</f>
        <v>497278.64750595193</v>
      </c>
      <c r="F3" s="21" t="s">
        <v>35</v>
      </c>
      <c r="G3" s="26">
        <f>-B3/B$20*100</f>
        <v>-6.3832512175985343</v>
      </c>
      <c r="H3" s="26">
        <f>C3/C$20*100</f>
        <v>6.680387016136331</v>
      </c>
      <c r="I3" s="26">
        <f>D3/D$20*100</f>
        <v>6.3832512175985343</v>
      </c>
    </row>
    <row r="4" spans="1:9" x14ac:dyDescent="0.15">
      <c r="A4" s="5" t="s">
        <v>16</v>
      </c>
      <c r="B4" s="23">
        <f>Life_table_female!K6</f>
        <v>496896.98229489365</v>
      </c>
      <c r="C4" s="23">
        <f>Life_table_male!K6</f>
        <v>496226.56568207178</v>
      </c>
      <c r="D4" s="23">
        <f t="shared" si="0"/>
        <v>496896.98229489365</v>
      </c>
      <c r="F4" s="5" t="s">
        <v>16</v>
      </c>
      <c r="G4" s="26">
        <f>-B4/B$20*100</f>
        <v>-6.3783520228806001</v>
      </c>
      <c r="H4" s="26">
        <f>C4/C$20*100</f>
        <v>6.673985961316693</v>
      </c>
      <c r="I4" s="26">
        <f>D4/D$20*100</f>
        <v>6.3783520228806001</v>
      </c>
    </row>
    <row r="5" spans="1:9" x14ac:dyDescent="0.15">
      <c r="A5" s="5" t="s">
        <v>17</v>
      </c>
      <c r="B5" s="23">
        <f>Life_table_female!K7</f>
        <v>496612.90230299014</v>
      </c>
      <c r="C5" s="23">
        <f>Life_table_male!K7</f>
        <v>495840.86932078557</v>
      </c>
      <c r="D5" s="23">
        <f t="shared" si="0"/>
        <v>496612.90230299014</v>
      </c>
      <c r="F5" s="5" t="s">
        <v>17</v>
      </c>
      <c r="G5" s="26">
        <f>-B5/B$20*100</f>
        <v>-6.3747054678489121</v>
      </c>
      <c r="H5" s="26">
        <f>C5/C$20*100</f>
        <v>6.6687985483916776</v>
      </c>
      <c r="I5" s="26">
        <f>D5/D$20*100</f>
        <v>6.3747054678489121</v>
      </c>
    </row>
    <row r="6" spans="1:9" x14ac:dyDescent="0.15">
      <c r="A6" s="5" t="s">
        <v>18</v>
      </c>
      <c r="B6" s="23">
        <f>Life_table_female!K8</f>
        <v>496096.13476813055</v>
      </c>
      <c r="C6" s="23">
        <f>Life_table_male!K8</f>
        <v>494711.80051561171</v>
      </c>
      <c r="D6" s="23">
        <f t="shared" si="0"/>
        <v>496096.13476813055</v>
      </c>
      <c r="F6" s="5" t="s">
        <v>18</v>
      </c>
      <c r="G6" s="26">
        <f>-B6/B$20*100</f>
        <v>-6.36807205012094</v>
      </c>
      <c r="H6" s="26">
        <f>C6/C$20*100</f>
        <v>6.6536131676075332</v>
      </c>
      <c r="I6" s="26">
        <f>D6/D$20*100</f>
        <v>6.36807205012094</v>
      </c>
    </row>
    <row r="7" spans="1:9" x14ac:dyDescent="0.15">
      <c r="A7" s="5" t="s">
        <v>19</v>
      </c>
      <c r="B7" s="23">
        <f>Life_table_female!K9</f>
        <v>495101.14905789419</v>
      </c>
      <c r="C7" s="23">
        <f>Life_table_male!K9</f>
        <v>492116.04733994423</v>
      </c>
      <c r="D7" s="23">
        <f t="shared" si="0"/>
        <v>495101.14905789419</v>
      </c>
      <c r="F7" s="5" t="s">
        <v>19</v>
      </c>
      <c r="G7" s="26">
        <f>-B7/B$20*100</f>
        <v>-6.3553000483906965</v>
      </c>
      <c r="H7" s="26">
        <f>C7/C$20*100</f>
        <v>6.6187016544973147</v>
      </c>
      <c r="I7" s="26">
        <f>D7/D$20*100</f>
        <v>6.3553000483906965</v>
      </c>
    </row>
    <row r="8" spans="1:9" x14ac:dyDescent="0.15">
      <c r="A8" s="5" t="s">
        <v>20</v>
      </c>
      <c r="B8" s="23">
        <f>Life_table_female!K10</f>
        <v>493621.62884477561</v>
      </c>
      <c r="C8" s="23">
        <f>Life_table_male!K10</f>
        <v>488328.18983139232</v>
      </c>
      <c r="D8" s="23">
        <f t="shared" si="0"/>
        <v>493621.62884477561</v>
      </c>
      <c r="F8" s="5" t="s">
        <v>20</v>
      </c>
      <c r="G8" s="26">
        <f>-B8/B$20*100</f>
        <v>-6.3363083839602679</v>
      </c>
      <c r="H8" s="26">
        <f>C8/C$20*100</f>
        <v>6.5677569659540964</v>
      </c>
      <c r="I8" s="26">
        <f>D8/D$20*100</f>
        <v>6.3363083839602679</v>
      </c>
    </row>
    <row r="9" spans="1:9" x14ac:dyDescent="0.15">
      <c r="A9" s="5" t="s">
        <v>21</v>
      </c>
      <c r="B9" s="23">
        <f>Life_table_female!K11</f>
        <v>491623.41448881221</v>
      </c>
      <c r="C9" s="23">
        <f>Life_table_male!K11</f>
        <v>483863.15938138089</v>
      </c>
      <c r="D9" s="23">
        <f t="shared" si="0"/>
        <v>491623.41448881221</v>
      </c>
      <c r="F9" s="5" t="s">
        <v>21</v>
      </c>
      <c r="G9" s="26">
        <f>-B9/B$20*100</f>
        <v>-6.3106585711547147</v>
      </c>
      <c r="H9" s="26">
        <f>C9/C$20*100</f>
        <v>6.5077046579941884</v>
      </c>
      <c r="I9" s="26">
        <f>D9/D$20*100</f>
        <v>6.3106585711547147</v>
      </c>
    </row>
    <row r="10" spans="1:9" x14ac:dyDescent="0.15">
      <c r="A10" s="5" t="s">
        <v>22</v>
      </c>
      <c r="B10" s="23">
        <f>Life_table_female!K12</f>
        <v>489000.78006818151</v>
      </c>
      <c r="C10" s="23">
        <f>Life_table_male!K12</f>
        <v>478771.24952148605</v>
      </c>
      <c r="D10" s="23">
        <f t="shared" si="0"/>
        <v>489000.78006818151</v>
      </c>
      <c r="F10" s="5" t="s">
        <v>22</v>
      </c>
      <c r="G10" s="26">
        <f>-B10/B$20*100</f>
        <v>-6.2769934732407604</v>
      </c>
      <c r="H10" s="26">
        <f>C10/C$20*100</f>
        <v>6.439221152129246</v>
      </c>
      <c r="I10" s="26">
        <f>D10/D$20*100</f>
        <v>6.2769934732407604</v>
      </c>
    </row>
    <row r="11" spans="1:9" x14ac:dyDescent="0.15">
      <c r="A11" s="5" t="s">
        <v>23</v>
      </c>
      <c r="B11" s="23">
        <f>Life_table_female!K13</f>
        <v>485538.00828166498</v>
      </c>
      <c r="C11" s="23">
        <f>Life_table_male!K13</f>
        <v>472819.08291104349</v>
      </c>
      <c r="D11" s="23">
        <f t="shared" si="0"/>
        <v>485538.00828166498</v>
      </c>
      <c r="F11" s="5" t="s">
        <v>23</v>
      </c>
      <c r="G11" s="26">
        <f>-B11/B$20*100</f>
        <v>-6.2325440637730374</v>
      </c>
      <c r="H11" s="26">
        <f>C11/C$20*100</f>
        <v>6.3591676460399276</v>
      </c>
      <c r="I11" s="26">
        <f>D11/D$20*100</f>
        <v>6.2325440637730374</v>
      </c>
    </row>
    <row r="12" spans="1:9" x14ac:dyDescent="0.15">
      <c r="A12" s="5" t="s">
        <v>24</v>
      </c>
      <c r="B12" s="23">
        <f>Life_table_female!K14</f>
        <v>480657.50573186815</v>
      </c>
      <c r="C12" s="23">
        <f>Life_table_male!K14</f>
        <v>465081.84250237996</v>
      </c>
      <c r="D12" s="23">
        <f t="shared" si="0"/>
        <v>480657.50573186815</v>
      </c>
      <c r="F12" s="5" t="s">
        <v>24</v>
      </c>
      <c r="G12" s="26">
        <f>-B12/B$20*100</f>
        <v>-6.1698961419293585</v>
      </c>
      <c r="H12" s="26">
        <f>C12/C$20*100</f>
        <v>6.2551058375074176</v>
      </c>
      <c r="I12" s="26">
        <f>D12/D$20*100</f>
        <v>6.1698961419293585</v>
      </c>
    </row>
    <row r="13" spans="1:9" x14ac:dyDescent="0.15">
      <c r="A13" s="5" t="s">
        <v>25</v>
      </c>
      <c r="B13" s="23">
        <f>Life_table_female!K15</f>
        <v>473322.35694380448</v>
      </c>
      <c r="C13" s="23">
        <f>Life_table_male!K15</f>
        <v>453723.54343885276</v>
      </c>
      <c r="D13" s="23">
        <f t="shared" si="0"/>
        <v>473322.35694380448</v>
      </c>
      <c r="F13" s="5" t="s">
        <v>25</v>
      </c>
      <c r="G13" s="26">
        <f>-B13/B$20*100</f>
        <v>-6.0757394801311788</v>
      </c>
      <c r="H13" s="26">
        <f>C13/C$20*100</f>
        <v>6.1023426971660255</v>
      </c>
      <c r="I13" s="26">
        <f>D13/D$20*100</f>
        <v>6.0757394801311788</v>
      </c>
    </row>
    <row r="14" spans="1:9" x14ac:dyDescent="0.15">
      <c r="A14" s="5" t="s">
        <v>26</v>
      </c>
      <c r="B14" s="23">
        <f>Life_table_female!K16</f>
        <v>462365.5600943829</v>
      </c>
      <c r="C14" s="23">
        <f>Life_table_male!K16</f>
        <v>436826.97878229595</v>
      </c>
      <c r="D14" s="23">
        <f t="shared" si="0"/>
        <v>462365.5600943829</v>
      </c>
      <c r="F14" s="5" t="s">
        <v>26</v>
      </c>
      <c r="G14" s="26">
        <f>-B14/B$20*100</f>
        <v>-5.935094014694795</v>
      </c>
      <c r="H14" s="26">
        <f>C14/C$20*100</f>
        <v>5.8750928014307195</v>
      </c>
      <c r="I14" s="26">
        <f>D14/D$20*100</f>
        <v>5.935094014694795</v>
      </c>
    </row>
    <row r="15" spans="1:9" x14ac:dyDescent="0.15">
      <c r="A15" s="5" t="s">
        <v>27</v>
      </c>
      <c r="B15" s="23">
        <f>Life_table_female!K17</f>
        <v>446965.11891760834</v>
      </c>
      <c r="C15" s="23">
        <f>Life_table_male!K17</f>
        <v>413069.01639454375</v>
      </c>
      <c r="D15" s="23">
        <f t="shared" si="0"/>
        <v>446965.11891760834</v>
      </c>
      <c r="F15" s="5" t="s">
        <v>27</v>
      </c>
      <c r="G15" s="26">
        <f>-B15/B$20*100</f>
        <v>-5.7374082998823077</v>
      </c>
      <c r="H15" s="26">
        <f>C15/C$20*100</f>
        <v>5.5555607198957375</v>
      </c>
      <c r="I15" s="26">
        <f>D15/D$20*100</f>
        <v>5.7374082998823077</v>
      </c>
    </row>
    <row r="16" spans="1:9" x14ac:dyDescent="0.15">
      <c r="A16" s="5" t="s">
        <v>28</v>
      </c>
      <c r="B16" s="23">
        <f>Life_table_female!K18</f>
        <v>425787.89959157282</v>
      </c>
      <c r="C16" s="23">
        <f>Life_table_male!K18</f>
        <v>381864.83621449146</v>
      </c>
      <c r="D16" s="23">
        <f t="shared" si="0"/>
        <v>425787.89959157282</v>
      </c>
      <c r="F16" s="5" t="s">
        <v>28</v>
      </c>
      <c r="G16" s="26">
        <f>-B16/B$20*100</f>
        <v>-5.4655697407037751</v>
      </c>
      <c r="H16" s="26">
        <f>C16/C$20*100</f>
        <v>5.1358809307457669</v>
      </c>
      <c r="I16" s="26">
        <f>D16/D$20*100</f>
        <v>5.4655697407037751</v>
      </c>
    </row>
    <row r="17" spans="1:9" x14ac:dyDescent="0.15">
      <c r="A17" s="5" t="s">
        <v>29</v>
      </c>
      <c r="B17" s="23">
        <f>Life_table_female!K19</f>
        <v>395602.3894232068</v>
      </c>
      <c r="C17" s="23">
        <f>Life_table_male!K19</f>
        <v>341593.25616375223</v>
      </c>
      <c r="D17" s="23">
        <f t="shared" si="0"/>
        <v>395602.3894232068</v>
      </c>
      <c r="F17" s="5" t="s">
        <v>29</v>
      </c>
      <c r="G17" s="26">
        <f>-B17/B$20*100</f>
        <v>-5.0780974542856274</v>
      </c>
      <c r="H17" s="26">
        <f>C17/C$20*100</f>
        <v>4.5942493888527141</v>
      </c>
      <c r="I17" s="26">
        <f>D17/D$20*100</f>
        <v>5.0780974542856274</v>
      </c>
    </row>
    <row r="18" spans="1:9" x14ac:dyDescent="0.15">
      <c r="A18" s="5" t="s">
        <v>30</v>
      </c>
      <c r="B18" s="23">
        <f>Life_table_female!K20</f>
        <v>351571.13272843207</v>
      </c>
      <c r="C18" s="23">
        <f>Life_table_male!K20</f>
        <v>288556.01747857465</v>
      </c>
      <c r="D18" s="23">
        <f t="shared" si="0"/>
        <v>351571.13272843207</v>
      </c>
      <c r="F18" s="5" t="s">
        <v>30</v>
      </c>
      <c r="G18" s="26">
        <f>-B18/B$20*100</f>
        <v>-4.5128960841504853</v>
      </c>
      <c r="H18" s="26">
        <f>C18/C$20*100</f>
        <v>3.8809264616020531</v>
      </c>
      <c r="I18" s="26">
        <f>D18/D$20*100</f>
        <v>4.5128960841504853</v>
      </c>
    </row>
    <row r="19" spans="1:9" x14ac:dyDescent="0.15">
      <c r="A19" s="33" t="s">
        <v>39</v>
      </c>
      <c r="B19" s="23">
        <f>Life_table_female!K21</f>
        <v>312324.62324975262</v>
      </c>
      <c r="C19" s="23">
        <f>Life_table_male!K21</f>
        <v>255140.42879297226</v>
      </c>
      <c r="D19" s="23">
        <f t="shared" si="0"/>
        <v>312324.62324975262</v>
      </c>
      <c r="F19" s="33" t="s">
        <v>39</v>
      </c>
      <c r="G19" s="26">
        <f>-B19/B$20*100</f>
        <v>-4.0091134852540096</v>
      </c>
      <c r="H19" s="26">
        <f>C19/C$20*100</f>
        <v>3.431504392732553</v>
      </c>
      <c r="I19" s="26">
        <f>D19/D$20*100</f>
        <v>4.0091134852540096</v>
      </c>
    </row>
    <row r="20" spans="1:9" x14ac:dyDescent="0.15">
      <c r="A20" s="16" t="s">
        <v>34</v>
      </c>
      <c r="B20" s="24">
        <f>SUM(B3:B19)</f>
        <v>7790366.2342939228</v>
      </c>
      <c r="C20" s="24">
        <f>SUM(C3:C19)</f>
        <v>7435235.3834465146</v>
      </c>
      <c r="D20" s="24">
        <f>SUM(D3:D19)</f>
        <v>7790366.2342939228</v>
      </c>
      <c r="F20" s="16" t="s">
        <v>34</v>
      </c>
      <c r="G20" s="27">
        <f>SUM(G3:G19)</f>
        <v>-99.999999999999986</v>
      </c>
      <c r="H20" s="27">
        <f>SUM(H3:H19)</f>
        <v>100.00000000000001</v>
      </c>
      <c r="I20" s="27">
        <f>SUM(I3:I19)</f>
        <v>99.999999999999986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Raw_data</vt:lpstr>
      <vt:lpstr>Organized_data</vt:lpstr>
      <vt:lpstr>Life_table_female</vt:lpstr>
      <vt:lpstr>Life_table_male</vt:lpstr>
      <vt:lpstr>Age-sex_structure</vt:lpstr>
      <vt:lpstr>Age-sex_structure_stationary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Ernesto Amaral</dc:creator>
  <cp:lastModifiedBy>Ernesto Amaral</cp:lastModifiedBy>
  <cp:lastPrinted>2004-04-20T17:34:59Z</cp:lastPrinted>
  <dcterms:created xsi:type="dcterms:W3CDTF">2004-04-20T15:53:48Z</dcterms:created>
  <dcterms:modified xsi:type="dcterms:W3CDTF">2019-12-03T07:58:31Z</dcterms:modified>
</cp:coreProperties>
</file>