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23-1/SOCI633_320_Demographic_Methods/Lectures/06-Period_fertility(W6)/Examples_rates/"/>
    </mc:Choice>
  </mc:AlternateContent>
  <xr:revisionPtr revIDLastSave="0" documentId="13_ncr:1_{EE61C26B-9EA0-ED4F-8085-BEC3C88717F6}" xr6:coauthVersionLast="47" xr6:coauthVersionMax="47" xr10:uidLastSave="{00000000-0000-0000-0000-000000000000}"/>
  <bookViews>
    <workbookView xWindow="-37680" yWindow="500" windowWidth="28800" windowHeight="16680" tabRatio="500" xr2:uid="{00000000-000D-0000-FFFF-FFFF00000000}"/>
  </bookViews>
  <sheets>
    <sheet name="Fertility ra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0" i="1" l="1"/>
  <c r="R11" i="1"/>
  <c r="R12" i="1"/>
  <c r="R13" i="1"/>
  <c r="R14" i="1"/>
  <c r="R15" i="1"/>
  <c r="R16" i="1"/>
  <c r="R9" i="1"/>
  <c r="Q10" i="1"/>
  <c r="Q11" i="1"/>
  <c r="Q12" i="1"/>
  <c r="Q13" i="1"/>
  <c r="Q14" i="1"/>
  <c r="Q15" i="1"/>
  <c r="Q16" i="1"/>
  <c r="Q9" i="1"/>
  <c r="O27" i="1"/>
  <c r="M22" i="1"/>
  <c r="P9" i="1"/>
  <c r="J17" i="1"/>
  <c r="E10" i="1"/>
  <c r="E11" i="1"/>
  <c r="E12" i="1"/>
  <c r="E13" i="1"/>
  <c r="E14" i="1"/>
  <c r="E15" i="1"/>
  <c r="E16" i="1"/>
  <c r="E9" i="1"/>
  <c r="H10" i="1" l="1"/>
  <c r="H11" i="1"/>
  <c r="H12" i="1"/>
  <c r="H13" i="1"/>
  <c r="P13" i="1" s="1"/>
  <c r="H14" i="1"/>
  <c r="H15" i="1"/>
  <c r="H16" i="1"/>
  <c r="H9" i="1"/>
  <c r="L9" i="1"/>
  <c r="L10" i="1"/>
  <c r="L11" i="1"/>
  <c r="L12" i="1"/>
  <c r="L13" i="1"/>
  <c r="L14" i="1"/>
  <c r="L15" i="1"/>
  <c r="L16" i="1"/>
  <c r="J10" i="1"/>
  <c r="J11" i="1"/>
  <c r="J12" i="1"/>
  <c r="J13" i="1"/>
  <c r="J14" i="1"/>
  <c r="N14" i="1" s="1"/>
  <c r="J15" i="1"/>
  <c r="N15" i="1" s="1"/>
  <c r="J16" i="1"/>
  <c r="J9" i="1"/>
  <c r="N9" i="1" s="1"/>
  <c r="I17" i="1"/>
  <c r="G26" i="1"/>
  <c r="G17" i="1"/>
  <c r="F17" i="1"/>
  <c r="P16" i="1" l="1"/>
  <c r="P15" i="1"/>
  <c r="P11" i="1"/>
  <c r="P12" i="1"/>
  <c r="P14" i="1"/>
  <c r="P10" i="1"/>
  <c r="H17" i="1"/>
  <c r="H22" i="1" s="1"/>
  <c r="N16" i="1"/>
  <c r="M16" i="1"/>
  <c r="O16" i="1" s="1"/>
  <c r="N12" i="1"/>
  <c r="M12" i="1"/>
  <c r="O12" i="1" s="1"/>
  <c r="M15" i="1"/>
  <c r="O15" i="1" s="1"/>
  <c r="M11" i="1"/>
  <c r="O11" i="1" s="1"/>
  <c r="M14" i="1"/>
  <c r="O14" i="1" s="1"/>
  <c r="M10" i="1"/>
  <c r="O10" i="1" s="1"/>
  <c r="N11" i="1"/>
  <c r="M9" i="1"/>
  <c r="O9" i="1" s="1"/>
  <c r="M13" i="1"/>
  <c r="O13" i="1" s="1"/>
  <c r="N10" i="1"/>
  <c r="J22" i="1"/>
  <c r="N13" i="1"/>
  <c r="Q17" i="1" l="1"/>
  <c r="Q27" i="1" s="1"/>
  <c r="P17" i="1"/>
  <c r="N17" i="1"/>
  <c r="O17" i="1"/>
  <c r="M17" i="1"/>
</calcChain>
</file>

<file path=xl/sharedStrings.xml><?xml version="1.0" encoding="utf-8"?>
<sst xmlns="http://schemas.openxmlformats.org/spreadsheetml/2006/main" count="108" uniqueCount="80">
  <si>
    <t>Age</t>
  </si>
  <si>
    <t>group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</si>
  <si>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</si>
  <si>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</si>
  <si>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</si>
  <si>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</si>
  <si>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</si>
  <si>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</si>
  <si>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</si>
  <si>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</si>
  <si>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Total</t>
  </si>
  <si>
    <t>Mid-point</t>
  </si>
  <si>
    <t>of age group</t>
  </si>
  <si>
    <t>Number of</t>
  </si>
  <si>
    <t>women in age</t>
  </si>
  <si>
    <t>Number</t>
  </si>
  <si>
    <t>of births</t>
  </si>
  <si>
    <t>to women in</t>
  </si>
  <si>
    <t>age group</t>
  </si>
  <si>
    <t>GFR (15-44) =</t>
  </si>
  <si>
    <t>Age-specific</t>
  </si>
  <si>
    <t>TFR (10-49) =</t>
  </si>
  <si>
    <t>female births</t>
  </si>
  <si>
    <t>GRR (10-49) =</t>
  </si>
  <si>
    <t>Female</t>
  </si>
  <si>
    <t>births per</t>
  </si>
  <si>
    <t>women</t>
  </si>
  <si>
    <t>Proportion of</t>
  </si>
  <si>
    <t>surviving to</t>
  </si>
  <si>
    <t>midpoint of age</t>
  </si>
  <si>
    <t>interval</t>
  </si>
  <si>
    <t>Source: Data from Table 6.3 (Weeks 2015, p. 225). Only nLx from Table 5.3 (Weeks 2015, p.174).</t>
  </si>
  <si>
    <t>during 5-year</t>
  </si>
  <si>
    <t>NRR (10-49) =</t>
  </si>
  <si>
    <t>F</t>
  </si>
  <si>
    <t>bf</t>
  </si>
  <si>
    <t>b</t>
  </si>
  <si>
    <t>ASFR</t>
  </si>
  <si>
    <t>ASFRf</t>
  </si>
  <si>
    <t>Mean</t>
  </si>
  <si>
    <t>length of</t>
  </si>
  <si>
    <t>generation</t>
  </si>
  <si>
    <t>(10-49) =</t>
  </si>
  <si>
    <t>sum of</t>
  </si>
  <si>
    <t>for ages</t>
  </si>
  <si>
    <t>divided by</t>
  </si>
  <si>
    <t>NRR =</t>
  </si>
  <si>
    <t>15-44 x 1,000 =</t>
  </si>
  <si>
    <t>Calculation of fertility rates, United States, 2012</t>
  </si>
  <si>
    <t>fertility rate</t>
  </si>
  <si>
    <t>l0 = Radix =</t>
  </si>
  <si>
    <t>Daughters</t>
  </si>
  <si>
    <t>per surviving</t>
  </si>
  <si>
    <t>the age interval</t>
  </si>
  <si>
    <t>(nLx)</t>
  </si>
  <si>
    <t>Note: Cells in yellow are raw data collected to estimate all indicators.</t>
  </si>
  <si>
    <t>x</t>
  </si>
  <si>
    <t>n</t>
  </si>
  <si>
    <t>Children</t>
  </si>
  <si>
    <t>childbearing</t>
  </si>
  <si>
    <t>column (6) /</t>
  </si>
  <si>
    <t>column (5)</t>
  </si>
  <si>
    <t>column (7) x n =</t>
  </si>
  <si>
    <t>column (9) x n =</t>
  </si>
  <si>
    <t>column (12) =</t>
  </si>
  <si>
    <t>Column (3) x</t>
  </si>
  <si>
    <t>Column (4) x</t>
  </si>
  <si>
    <t>Column (12)</t>
  </si>
  <si>
    <t>NRR</t>
  </si>
  <si>
    <t>Other way</t>
  </si>
  <si>
    <t>to calculate</t>
  </si>
  <si>
    <t>to verify</t>
  </si>
  <si>
    <t>column (14)</t>
  </si>
  <si>
    <t>Column (15)</t>
  </si>
  <si>
    <t>column (16)</t>
  </si>
  <si>
    <t>column (15) x n =</t>
  </si>
  <si>
    <t>of total births</t>
  </si>
  <si>
    <t>Column (8) /</t>
  </si>
  <si>
    <t>Column (6)</t>
  </si>
  <si>
    <t>female births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</si>
</sst>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"/>
    <numFmt numFmtId="166" formatCode="0.0000"/>
    <numFmt numFmtId="167" formatCode="0.000"/>
    <numFmt numFmtId="168" formatCode="0.00000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3" fontId="0" fillId="2" borderId="0" xfId="0" applyNumberFormat="1" applyFill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168" fontId="0" fillId="0" borderId="0" xfId="0" applyNumberFormat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12307537990901"/>
          <c:y val="7.8559738134206206E-2"/>
          <c:w val="0.82279836835682196"/>
          <c:h val="0.75962936711470797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'Fertility rates'!$B$9:$B$16</c:f>
              <c:strCache>
                <c:ptCount val="8"/>
                <c:pt idx="0">
                  <c:v>10-14</c:v>
                </c:pt>
                <c:pt idx="1">
                  <c:v>15-19</c:v>
                </c:pt>
                <c:pt idx="2">
                  <c:v>20-24</c:v>
                </c:pt>
                <c:pt idx="3">
                  <c:v>25-29</c:v>
                </c:pt>
                <c:pt idx="4">
                  <c:v>30-34</c:v>
                </c:pt>
                <c:pt idx="5">
                  <c:v>35-39</c:v>
                </c:pt>
                <c:pt idx="6">
                  <c:v>40-44</c:v>
                </c:pt>
                <c:pt idx="7">
                  <c:v>45-49</c:v>
                </c:pt>
              </c:strCache>
            </c:strRef>
          </c:cat>
          <c:val>
            <c:numRef>
              <c:f>'Fertility rates'!$H$9:$H$16</c:f>
              <c:numCache>
                <c:formatCode>0.0000</c:formatCode>
                <c:ptCount val="8"/>
                <c:pt idx="0">
                  <c:v>3.6349223381816121E-4</c:v>
                </c:pt>
                <c:pt idx="1">
                  <c:v>2.9370327936347557E-2</c:v>
                </c:pt>
                <c:pt idx="2">
                  <c:v>8.3091537262908063E-2</c:v>
                </c:pt>
                <c:pt idx="3">
                  <c:v>0.10649608089874013</c:v>
                </c:pt>
                <c:pt idx="4">
                  <c:v>9.7283991717839788E-2</c:v>
                </c:pt>
                <c:pt idx="5">
                  <c:v>4.8325967561957298E-2</c:v>
                </c:pt>
                <c:pt idx="6">
                  <c:v>1.036774023303691E-2</c:v>
                </c:pt>
                <c:pt idx="7">
                  <c:v>6.5284094816915378E-4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1A-1144-A646-D083F5A55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320808"/>
        <c:axId val="-2144819416"/>
      </c:lineChart>
      <c:catAx>
        <c:axId val="2069320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0.47239179497467298"/>
              <c:y val="0.9115666842790309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/>
                <a:cs typeface="Arial"/>
              </a:defRPr>
            </a:pPr>
            <a:endParaRPr lang="en-US"/>
          </a:p>
        </c:txPr>
        <c:crossAx val="-2144819416"/>
        <c:crosses val="autoZero"/>
        <c:auto val="1"/>
        <c:lblAlgn val="ctr"/>
        <c:lblOffset val="100"/>
        <c:noMultiLvlLbl val="0"/>
      </c:catAx>
      <c:valAx>
        <c:axId val="-21448194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Age-specific fertility rate</a:t>
                </a:r>
              </a:p>
            </c:rich>
          </c:tx>
          <c:layout>
            <c:manualLayout>
              <c:xMode val="edge"/>
              <c:yMode val="edge"/>
              <c:x val="1.0615711252653899E-2"/>
              <c:y val="0.23010528757555099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/>
                <a:cs typeface="Arial"/>
              </a:defRPr>
            </a:pPr>
            <a:endParaRPr lang="en-US"/>
          </a:p>
        </c:txPr>
        <c:crossAx val="206932080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12700</xdr:colOff>
      <xdr:row>1</xdr:row>
      <xdr:rowOff>25400</xdr:rowOff>
    </xdr:from>
    <xdr:to>
      <xdr:col>26</xdr:col>
      <xdr:colOff>215900</xdr:colOff>
      <xdr:row>21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6B19B9-16D9-A440-8109-CF761D143F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9"/>
  <sheetViews>
    <sheetView tabSelected="1" zoomScaleNormal="100" workbookViewId="0"/>
  </sheetViews>
  <sheetFormatPr baseColWidth="10" defaultRowHeight="16" x14ac:dyDescent="0.2"/>
  <cols>
    <col min="2" max="4" width="10.83203125" style="2"/>
    <col min="5" max="5" width="11.5" style="2" bestFit="1" customWidth="1"/>
    <col min="6" max="6" width="12.6640625" style="2" bestFit="1" customWidth="1"/>
    <col min="7" max="7" width="13.6640625" style="2" bestFit="1" customWidth="1"/>
    <col min="8" max="8" width="14.1640625" style="2" bestFit="1" customWidth="1"/>
    <col min="9" max="9" width="12" style="2" bestFit="1" customWidth="1"/>
    <col min="10" max="12" width="14.1640625" style="2" bestFit="1" customWidth="1"/>
    <col min="13" max="13" width="12.5" style="2" bestFit="1" customWidth="1"/>
    <col min="14" max="14" width="10.83203125" style="7"/>
    <col min="15" max="15" width="12.1640625" style="2" bestFit="1" customWidth="1"/>
    <col min="16" max="16" width="12.1640625" style="7" bestFit="1" customWidth="1"/>
    <col min="17" max="17" width="15.33203125" style="2" bestFit="1" customWidth="1"/>
    <col min="18" max="18" width="15.33203125" bestFit="1" customWidth="1"/>
  </cols>
  <sheetData>
    <row r="1" spans="2:18" x14ac:dyDescent="0.2">
      <c r="B1" s="19" t="s">
        <v>48</v>
      </c>
      <c r="C1" s="19"/>
      <c r="D1" s="19"/>
    </row>
    <row r="2" spans="2:18" x14ac:dyDescent="0.2"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</row>
    <row r="3" spans="2:18" x14ac:dyDescent="0.2">
      <c r="B3" s="13"/>
      <c r="C3" s="13"/>
      <c r="D3" s="13"/>
      <c r="E3" s="13"/>
      <c r="F3" s="13" t="s">
        <v>34</v>
      </c>
      <c r="G3" s="13" t="s">
        <v>36</v>
      </c>
      <c r="H3" s="13" t="s">
        <v>37</v>
      </c>
      <c r="I3" s="13" t="s">
        <v>35</v>
      </c>
      <c r="J3" s="13" t="s">
        <v>38</v>
      </c>
      <c r="K3" s="13"/>
      <c r="L3" s="13"/>
      <c r="M3" s="13"/>
      <c r="N3" s="14"/>
      <c r="O3" s="13"/>
      <c r="P3" s="14"/>
      <c r="Q3" s="13"/>
      <c r="R3" s="13"/>
    </row>
    <row r="4" spans="2:18" x14ac:dyDescent="0.2">
      <c r="B4" s="4"/>
      <c r="C4" s="4"/>
      <c r="D4" s="4"/>
      <c r="E4" s="4"/>
      <c r="F4" s="4"/>
      <c r="G4" s="4"/>
      <c r="H4" s="4"/>
      <c r="I4" s="4"/>
      <c r="J4" s="4"/>
      <c r="K4" s="4" t="s">
        <v>13</v>
      </c>
      <c r="L4" s="4" t="s">
        <v>27</v>
      </c>
      <c r="M4" s="4" t="s">
        <v>51</v>
      </c>
      <c r="N4" s="8" t="s">
        <v>69</v>
      </c>
      <c r="O4" s="4"/>
      <c r="P4" s="4" t="s">
        <v>58</v>
      </c>
      <c r="Q4" s="4"/>
      <c r="R4" s="4" t="s">
        <v>27</v>
      </c>
    </row>
    <row r="5" spans="2:18" x14ac:dyDescent="0.2">
      <c r="B5" s="4"/>
      <c r="C5" s="4"/>
      <c r="D5" s="4"/>
      <c r="E5" s="4"/>
      <c r="F5" s="4"/>
      <c r="G5" s="4" t="s">
        <v>15</v>
      </c>
      <c r="H5" s="4"/>
      <c r="I5" s="4" t="s">
        <v>13</v>
      </c>
      <c r="J5" s="4"/>
      <c r="K5" s="4" t="s">
        <v>26</v>
      </c>
      <c r="L5" s="4" t="s">
        <v>26</v>
      </c>
      <c r="M5" s="4" t="s">
        <v>52</v>
      </c>
      <c r="N5" s="8" t="s">
        <v>70</v>
      </c>
      <c r="O5" s="4"/>
      <c r="P5" s="4" t="s">
        <v>52</v>
      </c>
      <c r="Q5" s="4"/>
      <c r="R5" s="4" t="s">
        <v>79</v>
      </c>
    </row>
    <row r="6" spans="2:18" x14ac:dyDescent="0.2">
      <c r="B6" s="4"/>
      <c r="C6" s="4"/>
      <c r="D6" s="4"/>
      <c r="E6" s="4"/>
      <c r="F6" s="4" t="s">
        <v>13</v>
      </c>
      <c r="G6" s="4" t="s">
        <v>16</v>
      </c>
      <c r="I6" s="4" t="s">
        <v>22</v>
      </c>
      <c r="J6" s="4" t="s">
        <v>24</v>
      </c>
      <c r="K6" s="4" t="s">
        <v>28</v>
      </c>
      <c r="L6" s="4" t="s">
        <v>28</v>
      </c>
      <c r="M6" s="4" t="s">
        <v>26</v>
      </c>
      <c r="N6" s="8" t="s">
        <v>68</v>
      </c>
      <c r="O6" s="4" t="s">
        <v>65</v>
      </c>
      <c r="P6" s="4" t="s">
        <v>26</v>
      </c>
      <c r="Q6" s="4" t="s">
        <v>65</v>
      </c>
      <c r="R6" s="4" t="s">
        <v>76</v>
      </c>
    </row>
    <row r="7" spans="2:18" x14ac:dyDescent="0.2">
      <c r="B7" s="4" t="s">
        <v>0</v>
      </c>
      <c r="C7" s="4" t="s">
        <v>56</v>
      </c>
      <c r="D7" s="4" t="s">
        <v>57</v>
      </c>
      <c r="E7" s="4" t="s">
        <v>11</v>
      </c>
      <c r="F7" s="4" t="s">
        <v>14</v>
      </c>
      <c r="G7" s="4" t="s">
        <v>17</v>
      </c>
      <c r="H7" s="4" t="s">
        <v>20</v>
      </c>
      <c r="I7" s="4" t="s">
        <v>17</v>
      </c>
      <c r="J7" s="4" t="s">
        <v>25</v>
      </c>
      <c r="K7" s="4" t="s">
        <v>53</v>
      </c>
      <c r="L7" s="4" t="s">
        <v>29</v>
      </c>
      <c r="M7" s="4" t="s">
        <v>32</v>
      </c>
      <c r="N7" s="8" t="s">
        <v>71</v>
      </c>
      <c r="O7" s="4" t="s">
        <v>66</v>
      </c>
      <c r="P7" s="4" t="s">
        <v>32</v>
      </c>
      <c r="Q7" s="4" t="s">
        <v>66</v>
      </c>
      <c r="R7" s="4" t="s">
        <v>77</v>
      </c>
    </row>
    <row r="8" spans="2:18" x14ac:dyDescent="0.2">
      <c r="B8" s="13" t="s">
        <v>1</v>
      </c>
      <c r="C8" s="13"/>
      <c r="D8" s="13"/>
      <c r="E8" s="13" t="s">
        <v>12</v>
      </c>
      <c r="F8" s="13" t="s">
        <v>1</v>
      </c>
      <c r="G8" s="13" t="s">
        <v>18</v>
      </c>
      <c r="H8" s="13" t="s">
        <v>49</v>
      </c>
      <c r="I8" s="13" t="s">
        <v>18</v>
      </c>
      <c r="J8" s="13" t="s">
        <v>26</v>
      </c>
      <c r="K8" s="13" t="s">
        <v>54</v>
      </c>
      <c r="L8" s="13" t="s">
        <v>30</v>
      </c>
      <c r="M8" s="13" t="s">
        <v>30</v>
      </c>
      <c r="N8" s="15" t="s">
        <v>67</v>
      </c>
      <c r="O8" s="13" t="s">
        <v>67</v>
      </c>
      <c r="P8" s="13" t="s">
        <v>30</v>
      </c>
      <c r="Q8" s="13" t="s">
        <v>73</v>
      </c>
      <c r="R8" s="13" t="s">
        <v>78</v>
      </c>
    </row>
    <row r="9" spans="2:18" x14ac:dyDescent="0.2">
      <c r="B9" s="3" t="s">
        <v>2</v>
      </c>
      <c r="C9" s="3">
        <v>10</v>
      </c>
      <c r="D9" s="3">
        <v>5</v>
      </c>
      <c r="E9" s="2">
        <f>(C9+(C9+D9))/2</f>
        <v>12.5</v>
      </c>
      <c r="F9" s="20">
        <v>10102004</v>
      </c>
      <c r="G9" s="20">
        <v>3672</v>
      </c>
      <c r="H9" s="9">
        <f>G9/F9</f>
        <v>3.6349223381816121E-4</v>
      </c>
      <c r="I9" s="20">
        <v>1794</v>
      </c>
      <c r="J9" s="9">
        <f>I9/F9</f>
        <v>1.7758852599939577E-4</v>
      </c>
      <c r="K9" s="20">
        <v>496173</v>
      </c>
      <c r="L9" s="9">
        <f t="shared" ref="L9:L16" si="0">K9/(5*K$20)</f>
        <v>0.99234599999999995</v>
      </c>
      <c r="M9" s="9">
        <f>J9*L9</f>
        <v>1.7622926342139637E-4</v>
      </c>
      <c r="N9" s="9">
        <f t="shared" ref="N9:N16" si="1">J9*K9/K$20</f>
        <v>8.8114631710698192E-4</v>
      </c>
      <c r="O9" s="9">
        <f>D9*E9*M9</f>
        <v>1.1014328963837272E-2</v>
      </c>
      <c r="P9" s="9">
        <f t="shared" ref="P9:P16" si="2">H9*L9</f>
        <v>3.6071006426051697E-4</v>
      </c>
      <c r="Q9" s="9">
        <f>D9*E9*P9</f>
        <v>2.2544379016282312E-2</v>
      </c>
      <c r="R9" s="24">
        <f>I9/G9</f>
        <v>0.48856209150326796</v>
      </c>
    </row>
    <row r="10" spans="2:18" x14ac:dyDescent="0.2">
      <c r="B10" s="3" t="s">
        <v>3</v>
      </c>
      <c r="C10" s="3">
        <v>15</v>
      </c>
      <c r="D10" s="3">
        <v>5</v>
      </c>
      <c r="E10" s="2">
        <f t="shared" ref="E10:E16" si="3">(C10+(C10+D10))/2</f>
        <v>17.5</v>
      </c>
      <c r="F10" s="20">
        <v>10397841</v>
      </c>
      <c r="G10" s="20">
        <v>305388</v>
      </c>
      <c r="H10" s="9">
        <f t="shared" ref="H10:H16" si="4">G10/F10</f>
        <v>2.9370327936347557E-2</v>
      </c>
      <c r="I10" s="20">
        <v>149182</v>
      </c>
      <c r="J10" s="9">
        <f t="shared" ref="J10:J16" si="5">I10/F10</f>
        <v>1.4347401542300945E-2</v>
      </c>
      <c r="K10" s="20">
        <v>495615</v>
      </c>
      <c r="L10" s="9">
        <f t="shared" si="0"/>
        <v>0.99123000000000006</v>
      </c>
      <c r="M10" s="9">
        <f t="shared" ref="M10:M16" si="6">J10*L10</f>
        <v>1.4221574830774967E-2</v>
      </c>
      <c r="N10" s="9">
        <f t="shared" si="1"/>
        <v>7.1107874153874831E-2</v>
      </c>
      <c r="O10" s="9">
        <f t="shared" ref="O10:O16" si="7">D10*E10*M10</f>
        <v>1.2443877976928095</v>
      </c>
      <c r="P10" s="9">
        <f t="shared" si="2"/>
        <v>2.9112750160345792E-2</v>
      </c>
      <c r="Q10" s="9">
        <f t="shared" ref="Q10:Q16" si="8">D10*E10*P10</f>
        <v>2.5473656390302568</v>
      </c>
      <c r="R10" s="24">
        <f t="shared" ref="R10:R16" si="9">I10/G10</f>
        <v>0.48849987556812974</v>
      </c>
    </row>
    <row r="11" spans="2:18" x14ac:dyDescent="0.2">
      <c r="B11" s="3" t="s">
        <v>4</v>
      </c>
      <c r="C11" s="3">
        <v>20</v>
      </c>
      <c r="D11" s="3">
        <v>5</v>
      </c>
      <c r="E11" s="2">
        <f t="shared" si="3"/>
        <v>22.5</v>
      </c>
      <c r="F11" s="20">
        <v>11033747</v>
      </c>
      <c r="G11" s="20">
        <v>916811</v>
      </c>
      <c r="H11" s="9">
        <f t="shared" si="4"/>
        <v>8.3091537262908063E-2</v>
      </c>
      <c r="I11" s="20">
        <v>447862</v>
      </c>
      <c r="J11" s="9">
        <f t="shared" si="5"/>
        <v>4.059020022844461E-2</v>
      </c>
      <c r="K11" s="20">
        <v>494662</v>
      </c>
      <c r="L11" s="9">
        <f t="shared" si="0"/>
        <v>0.98932399999999998</v>
      </c>
      <c r="M11" s="9">
        <f t="shared" si="6"/>
        <v>4.0156859250805733E-2</v>
      </c>
      <c r="N11" s="9">
        <f t="shared" si="1"/>
        <v>0.20078429625402866</v>
      </c>
      <c r="O11" s="9">
        <f t="shared" si="7"/>
        <v>4.5176466657156453</v>
      </c>
      <c r="P11" s="9">
        <f t="shared" si="2"/>
        <v>8.2204452011089252E-2</v>
      </c>
      <c r="Q11" s="9">
        <f t="shared" si="8"/>
        <v>9.2480008512475411</v>
      </c>
      <c r="R11" s="24">
        <f t="shared" si="9"/>
        <v>0.48849981075706989</v>
      </c>
    </row>
    <row r="12" spans="2:18" x14ac:dyDescent="0.2">
      <c r="B12" s="3" t="s">
        <v>5</v>
      </c>
      <c r="C12" s="3">
        <v>25</v>
      </c>
      <c r="D12" s="3">
        <v>5</v>
      </c>
      <c r="E12" s="2">
        <f t="shared" si="3"/>
        <v>27.5</v>
      </c>
      <c r="F12" s="20">
        <v>10553440</v>
      </c>
      <c r="G12" s="20">
        <v>1123900</v>
      </c>
      <c r="H12" s="9">
        <f t="shared" si="4"/>
        <v>0.10649608089874013</v>
      </c>
      <c r="I12" s="20">
        <v>549025</v>
      </c>
      <c r="J12" s="9">
        <f t="shared" si="5"/>
        <v>5.2023321305659578E-2</v>
      </c>
      <c r="K12" s="20">
        <v>493440</v>
      </c>
      <c r="L12" s="9">
        <f t="shared" si="0"/>
        <v>0.98687999999999998</v>
      </c>
      <c r="M12" s="9">
        <f t="shared" si="6"/>
        <v>5.1340775330129325E-2</v>
      </c>
      <c r="N12" s="9">
        <f t="shared" si="1"/>
        <v>0.25670387665064665</v>
      </c>
      <c r="O12" s="9">
        <f t="shared" si="7"/>
        <v>7.0593566078927825</v>
      </c>
      <c r="P12" s="9">
        <f t="shared" si="2"/>
        <v>0.10509885231734865</v>
      </c>
      <c r="Q12" s="9">
        <f t="shared" si="8"/>
        <v>14.451092193635439</v>
      </c>
      <c r="R12" s="24">
        <f t="shared" si="9"/>
        <v>0.48849986653616873</v>
      </c>
    </row>
    <row r="13" spans="2:18" x14ac:dyDescent="0.2">
      <c r="B13" s="3" t="s">
        <v>6</v>
      </c>
      <c r="C13" s="3">
        <v>30</v>
      </c>
      <c r="D13" s="3">
        <v>5</v>
      </c>
      <c r="E13" s="2">
        <f t="shared" si="3"/>
        <v>32.5</v>
      </c>
      <c r="F13" s="20">
        <v>10417089</v>
      </c>
      <c r="G13" s="20">
        <v>1013416</v>
      </c>
      <c r="H13" s="9">
        <f t="shared" si="4"/>
        <v>9.7283991717839788E-2</v>
      </c>
      <c r="I13" s="20">
        <v>495054</v>
      </c>
      <c r="J13" s="9">
        <f t="shared" si="5"/>
        <v>4.7523257217059391E-2</v>
      </c>
      <c r="K13" s="20">
        <v>491925</v>
      </c>
      <c r="L13" s="9">
        <f t="shared" si="0"/>
        <v>0.98385</v>
      </c>
      <c r="M13" s="9">
        <f t="shared" si="6"/>
        <v>4.6755756613003879E-2</v>
      </c>
      <c r="N13" s="9">
        <f t="shared" si="1"/>
        <v>0.23377878306501942</v>
      </c>
      <c r="O13" s="9">
        <f t="shared" si="7"/>
        <v>7.5978104496131307</v>
      </c>
      <c r="P13" s="9">
        <f t="shared" si="2"/>
        <v>9.5712855251596674E-2</v>
      </c>
      <c r="Q13" s="9">
        <f t="shared" si="8"/>
        <v>15.55333897838446</v>
      </c>
      <c r="R13" s="24">
        <f t="shared" si="9"/>
        <v>0.48850028024029618</v>
      </c>
    </row>
    <row r="14" spans="2:18" x14ac:dyDescent="0.2">
      <c r="B14" s="3" t="s">
        <v>7</v>
      </c>
      <c r="C14" s="3">
        <v>35</v>
      </c>
      <c r="D14" s="3">
        <v>5</v>
      </c>
      <c r="E14" s="2">
        <f t="shared" si="3"/>
        <v>37.5</v>
      </c>
      <c r="F14" s="20">
        <v>9773586</v>
      </c>
      <c r="G14" s="20">
        <v>472318</v>
      </c>
      <c r="H14" s="9">
        <f t="shared" si="4"/>
        <v>4.8325967561957298E-2</v>
      </c>
      <c r="I14" s="20">
        <v>230727</v>
      </c>
      <c r="J14" s="9">
        <f t="shared" si="5"/>
        <v>2.3607200059425477E-2</v>
      </c>
      <c r="K14" s="20">
        <v>489852</v>
      </c>
      <c r="L14" s="9">
        <f t="shared" si="0"/>
        <v>0.97970400000000002</v>
      </c>
      <c r="M14" s="9">
        <f t="shared" si="6"/>
        <v>2.3128068327019378E-2</v>
      </c>
      <c r="N14" s="9">
        <f t="shared" si="1"/>
        <v>0.11564034163509689</v>
      </c>
      <c r="O14" s="9">
        <f t="shared" si="7"/>
        <v>4.3365128113161333</v>
      </c>
      <c r="P14" s="9">
        <f t="shared" si="2"/>
        <v>4.7345143724319812E-2</v>
      </c>
      <c r="Q14" s="9">
        <f t="shared" si="8"/>
        <v>8.8772144483099655</v>
      </c>
      <c r="R14" s="24">
        <f t="shared" si="9"/>
        <v>0.48849927379435043</v>
      </c>
    </row>
    <row r="15" spans="2:18" x14ac:dyDescent="0.2">
      <c r="B15" s="3" t="s">
        <v>8</v>
      </c>
      <c r="C15" s="3">
        <v>40</v>
      </c>
      <c r="D15" s="3">
        <v>5</v>
      </c>
      <c r="E15" s="2">
        <f t="shared" si="3"/>
        <v>42.5</v>
      </c>
      <c r="F15" s="20">
        <v>10569227</v>
      </c>
      <c r="G15" s="20">
        <v>109579</v>
      </c>
      <c r="H15" s="9">
        <f t="shared" si="4"/>
        <v>1.036774023303691E-2</v>
      </c>
      <c r="I15" s="20">
        <v>53529</v>
      </c>
      <c r="J15" s="9">
        <f t="shared" si="5"/>
        <v>5.0646087930555379E-3</v>
      </c>
      <c r="K15" s="20">
        <v>486656</v>
      </c>
      <c r="L15" s="9">
        <f t="shared" si="0"/>
        <v>0.97331199999999995</v>
      </c>
      <c r="M15" s="9">
        <f t="shared" si="6"/>
        <v>4.9294445135864718E-3</v>
      </c>
      <c r="N15" s="9">
        <f t="shared" si="1"/>
        <v>2.4647222567932357E-2</v>
      </c>
      <c r="O15" s="9">
        <f t="shared" si="7"/>
        <v>1.0475069591371253</v>
      </c>
      <c r="P15" s="9">
        <f t="shared" si="2"/>
        <v>1.0091045981697621E-2</v>
      </c>
      <c r="Q15" s="9">
        <f t="shared" si="8"/>
        <v>2.1443472711107443</v>
      </c>
      <c r="R15" s="24">
        <f t="shared" si="9"/>
        <v>0.48849688352695314</v>
      </c>
    </row>
    <row r="16" spans="2:18" x14ac:dyDescent="0.2">
      <c r="B16" s="3" t="s">
        <v>9</v>
      </c>
      <c r="C16" s="3">
        <v>45</v>
      </c>
      <c r="D16" s="3">
        <v>5</v>
      </c>
      <c r="E16" s="2">
        <f t="shared" si="3"/>
        <v>47.5</v>
      </c>
      <c r="F16" s="20">
        <v>10962854</v>
      </c>
      <c r="G16" s="20">
        <v>7157</v>
      </c>
      <c r="H16" s="9">
        <f t="shared" si="4"/>
        <v>6.5284094816915378E-4</v>
      </c>
      <c r="I16" s="20">
        <v>3496</v>
      </c>
      <c r="J16" s="9">
        <f t="shared" si="5"/>
        <v>3.1889506145023913E-4</v>
      </c>
      <c r="K16" s="20">
        <v>481639</v>
      </c>
      <c r="L16" s="9">
        <f t="shared" si="0"/>
        <v>0.96327799999999997</v>
      </c>
      <c r="M16" s="9">
        <f t="shared" si="6"/>
        <v>3.0718459700366342E-4</v>
      </c>
      <c r="N16" s="9">
        <f t="shared" si="1"/>
        <v>1.5359229850183172E-3</v>
      </c>
      <c r="O16" s="9">
        <f t="shared" si="7"/>
        <v>7.2956341788370058E-2</v>
      </c>
      <c r="P16" s="9">
        <f t="shared" si="2"/>
        <v>6.2886732287048607E-4</v>
      </c>
      <c r="Q16" s="9">
        <f t="shared" si="8"/>
        <v>0.14935598918174045</v>
      </c>
      <c r="R16" s="24">
        <f t="shared" si="9"/>
        <v>0.48847282380885848</v>
      </c>
    </row>
    <row r="17" spans="2:18" x14ac:dyDescent="0.2">
      <c r="B17" s="16" t="s">
        <v>10</v>
      </c>
      <c r="C17" s="16"/>
      <c r="D17" s="16"/>
      <c r="E17" s="16"/>
      <c r="F17" s="17">
        <f>SUM(F9:F16)</f>
        <v>83809788</v>
      </c>
      <c r="G17" s="17">
        <f>SUM(G9:G16)</f>
        <v>3952241</v>
      </c>
      <c r="H17" s="18">
        <f>SUM(H9:H16)</f>
        <v>0.375951978792817</v>
      </c>
      <c r="I17" s="17">
        <f>SUM(I9:I16)</f>
        <v>1930669</v>
      </c>
      <c r="J17" s="18">
        <f>SUM(J9:J16)</f>
        <v>0.18365247273339519</v>
      </c>
      <c r="K17" s="17"/>
      <c r="L17" s="16"/>
      <c r="M17" s="18">
        <f>SUM(M9:M16)</f>
        <v>0.18101589272574484</v>
      </c>
      <c r="N17" s="18">
        <f>SUM(N9:N16)</f>
        <v>0.90507946362872416</v>
      </c>
      <c r="O17" s="18">
        <f>SUM(O9:O16)</f>
        <v>25.887191962119832</v>
      </c>
      <c r="P17" s="18">
        <f>SUM(P9:P16)</f>
        <v>0.37055467683352883</v>
      </c>
      <c r="Q17" s="18">
        <f>SUM(Q9:Q16)</f>
        <v>52.993259749916433</v>
      </c>
      <c r="R17" s="18"/>
    </row>
    <row r="18" spans="2:18" x14ac:dyDescent="0.2">
      <c r="K18" s="5"/>
      <c r="M18" s="7"/>
      <c r="O18" s="7"/>
      <c r="Q18" s="7"/>
    </row>
    <row r="19" spans="2:18" x14ac:dyDescent="0.2">
      <c r="G19" s="4" t="s">
        <v>19</v>
      </c>
      <c r="H19" s="4" t="s">
        <v>21</v>
      </c>
      <c r="I19" s="4"/>
      <c r="J19" s="4" t="s">
        <v>23</v>
      </c>
      <c r="K19" s="21" t="s">
        <v>50</v>
      </c>
      <c r="M19" s="8" t="s">
        <v>33</v>
      </c>
      <c r="O19" s="8" t="s">
        <v>39</v>
      </c>
      <c r="Q19" s="8" t="s">
        <v>39</v>
      </c>
    </row>
    <row r="20" spans="2:18" x14ac:dyDescent="0.2">
      <c r="G20" s="2" t="s">
        <v>43</v>
      </c>
      <c r="H20" s="2" t="s">
        <v>43</v>
      </c>
      <c r="I20" s="4"/>
      <c r="J20" s="2" t="s">
        <v>43</v>
      </c>
      <c r="K20" s="5">
        <v>100000</v>
      </c>
      <c r="M20" s="2" t="s">
        <v>43</v>
      </c>
      <c r="O20" s="8" t="s">
        <v>40</v>
      </c>
      <c r="Q20" s="8" t="s">
        <v>40</v>
      </c>
    </row>
    <row r="21" spans="2:18" x14ac:dyDescent="0.2">
      <c r="G21" s="2" t="s">
        <v>60</v>
      </c>
      <c r="H21" s="2" t="s">
        <v>62</v>
      </c>
      <c r="J21" s="2" t="s">
        <v>63</v>
      </c>
      <c r="M21" s="2" t="s">
        <v>64</v>
      </c>
      <c r="O21" s="4" t="s">
        <v>41</v>
      </c>
      <c r="Q21" s="4" t="s">
        <v>59</v>
      </c>
    </row>
    <row r="22" spans="2:18" x14ac:dyDescent="0.2">
      <c r="G22" s="2" t="s">
        <v>43</v>
      </c>
      <c r="H22" s="11">
        <f>H17*5</f>
        <v>1.8797598939640849</v>
      </c>
      <c r="J22" s="10">
        <f>J17*5</f>
        <v>0.918262363666976</v>
      </c>
      <c r="M22" s="10">
        <f>M17*5</f>
        <v>0.90507946362872416</v>
      </c>
      <c r="O22" s="4" t="s">
        <v>42</v>
      </c>
      <c r="Q22" s="4" t="s">
        <v>42</v>
      </c>
    </row>
    <row r="23" spans="2:18" x14ac:dyDescent="0.2">
      <c r="G23" s="2" t="s">
        <v>61</v>
      </c>
      <c r="O23" s="2" t="s">
        <v>43</v>
      </c>
      <c r="Q23" s="2" t="s">
        <v>43</v>
      </c>
    </row>
    <row r="24" spans="2:18" x14ac:dyDescent="0.2">
      <c r="G24" s="2" t="s">
        <v>44</v>
      </c>
      <c r="O24" s="2" t="s">
        <v>72</v>
      </c>
      <c r="Q24" s="2" t="s">
        <v>74</v>
      </c>
    </row>
    <row r="25" spans="2:18" x14ac:dyDescent="0.2">
      <c r="G25" s="2" t="s">
        <v>47</v>
      </c>
      <c r="O25" s="2" t="s">
        <v>45</v>
      </c>
      <c r="Q25" s="2" t="s">
        <v>45</v>
      </c>
    </row>
    <row r="26" spans="2:18" x14ac:dyDescent="0.2">
      <c r="G26" s="6">
        <f>SUM(G10:G15)/SUM(F10:F15)*1000</f>
        <v>62.816421980230118</v>
      </c>
      <c r="O26" s="2" t="s">
        <v>46</v>
      </c>
      <c r="Q26" s="2" t="s">
        <v>75</v>
      </c>
    </row>
    <row r="27" spans="2:18" x14ac:dyDescent="0.2">
      <c r="O27" s="8">
        <f>O17/M22</f>
        <v>28.602120589865809</v>
      </c>
      <c r="Q27" s="8">
        <f>Q17/(P17*5)</f>
        <v>28.602127061385644</v>
      </c>
    </row>
    <row r="28" spans="2:18" x14ac:dyDescent="0.2">
      <c r="B28" s="22" t="s">
        <v>55</v>
      </c>
      <c r="C28" s="22"/>
      <c r="D28" s="22"/>
      <c r="E28" s="23"/>
      <c r="F28" s="23"/>
      <c r="G28" s="23"/>
      <c r="H28" s="23"/>
    </row>
    <row r="29" spans="2:18" x14ac:dyDescent="0.2">
      <c r="B29" s="1" t="s">
        <v>31</v>
      </c>
      <c r="C29" s="1"/>
      <c r="D29" s="1"/>
    </row>
  </sheetData>
  <pageMargins left="0.75" right="0.75" top="1" bottom="1" header="0.5" footer="0.5"/>
  <pageSetup orientation="portrait" horizontalDpi="4294967292" verticalDpi="4294967292"/>
  <ignoredErrors>
    <ignoredError sqref="G26" formulaRang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Fertility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Amaral, Ernesto</dc:creator>
  <cp:lastModifiedBy>Ernesto Amaral</cp:lastModifiedBy>
  <dcterms:created xsi:type="dcterms:W3CDTF">2016-04-12T12:24:32Z</dcterms:created>
  <dcterms:modified xsi:type="dcterms:W3CDTF">2023-03-30T16:48:13Z</dcterms:modified>
</cp:coreProperties>
</file>