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25-1/SOCI633_320_Demographic_Methods/Assignments_exams/2025-01/02-Assignment2/02-Answers/"/>
    </mc:Choice>
  </mc:AlternateContent>
  <xr:revisionPtr revIDLastSave="0" documentId="13_ncr:1_{04E5FCB9-A810-804C-BD11-2524D6570982}" xr6:coauthVersionLast="47" xr6:coauthVersionMax="47" xr10:uidLastSave="{00000000-0000-0000-0000-000000000000}"/>
  <bookViews>
    <workbookView xWindow="38460" yWindow="500" windowWidth="37840" windowHeight="21100" tabRatio="500" xr2:uid="{00000000-000D-0000-FFFF-FFFF00000000}"/>
  </bookViews>
  <sheets>
    <sheet name="Question_1-1" sheetId="1" r:id="rId1"/>
    <sheet name="Question_1-5" sheetId="2" r:id="rId2"/>
    <sheet name="Question_1-8" sheetId="20" r:id="rId3"/>
    <sheet name="Question_1-9" sheetId="3" r:id="rId4"/>
    <sheet name="Question_1-12" sheetId="21" r:id="rId5"/>
    <sheet name="Question_1-13" sheetId="5" r:id="rId6"/>
    <sheet name="Question_2-3" sheetId="24" r:id="rId7"/>
    <sheet name="Question_2-4" sheetId="6" r:id="rId8"/>
    <sheet name="Question_2-5" sheetId="26" r:id="rId9"/>
    <sheet name="Question_2-5-Lexis_label" sheetId="25" r:id="rId10"/>
    <sheet name="Question_2-5-Lexis_empty" sheetId="16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8" i="21" l="1"/>
  <c r="K28" i="21"/>
  <c r="K29" i="21"/>
  <c r="K30" i="21"/>
  <c r="K31" i="21"/>
  <c r="K33" i="21"/>
  <c r="K34" i="21"/>
  <c r="K44" i="21"/>
  <c r="K45" i="21"/>
  <c r="K46" i="21"/>
  <c r="K17" i="21"/>
  <c r="I19" i="21"/>
  <c r="I20" i="21"/>
  <c r="J20" i="21" s="1"/>
  <c r="I30" i="21"/>
  <c r="J30" i="21" s="1"/>
  <c r="I31" i="21"/>
  <c r="J31" i="21" s="1"/>
  <c r="I32" i="21"/>
  <c r="J32" i="21" s="1"/>
  <c r="I33" i="21"/>
  <c r="J33" i="21" s="1"/>
  <c r="I35" i="21"/>
  <c r="J35" i="21" s="1"/>
  <c r="I36" i="21"/>
  <c r="J36" i="21" s="1"/>
  <c r="I45" i="21"/>
  <c r="J45" i="21" s="1"/>
  <c r="I46" i="21"/>
  <c r="I17" i="21"/>
  <c r="J17" i="21" s="1"/>
  <c r="J46" i="21"/>
  <c r="J19" i="21"/>
  <c r="I2" i="21"/>
  <c r="H8" i="21" s="1"/>
  <c r="I34" i="21" l="1"/>
  <c r="J34" i="21" s="1"/>
  <c r="I18" i="21"/>
  <c r="J18" i="21" s="1"/>
  <c r="K32" i="21"/>
  <c r="I44" i="21"/>
  <c r="J44" i="21" s="1"/>
  <c r="I28" i="21"/>
  <c r="J28" i="21" s="1"/>
  <c r="K42" i="21"/>
  <c r="K26" i="21"/>
  <c r="K39" i="21"/>
  <c r="I42" i="21"/>
  <c r="J42" i="21" s="1"/>
  <c r="K40" i="21"/>
  <c r="K24" i="21"/>
  <c r="I41" i="21"/>
  <c r="J41" i="21" s="1"/>
  <c r="I25" i="21"/>
  <c r="J25" i="21" s="1"/>
  <c r="K23" i="21"/>
  <c r="I40" i="21"/>
  <c r="J40" i="21" s="1"/>
  <c r="I24" i="21"/>
  <c r="J24" i="21" s="1"/>
  <c r="K38" i="21"/>
  <c r="I43" i="21"/>
  <c r="J43" i="21" s="1"/>
  <c r="I27" i="21"/>
  <c r="J27" i="21" s="1"/>
  <c r="K41" i="21"/>
  <c r="K25" i="21"/>
  <c r="I26" i="21"/>
  <c r="J26" i="21" s="1"/>
  <c r="K22" i="21"/>
  <c r="I39" i="21"/>
  <c r="J39" i="21" s="1"/>
  <c r="I23" i="21"/>
  <c r="J23" i="21" s="1"/>
  <c r="K37" i="21"/>
  <c r="K21" i="21"/>
  <c r="I29" i="21"/>
  <c r="J29" i="21" s="1"/>
  <c r="K43" i="21"/>
  <c r="K27" i="21"/>
  <c r="I38" i="21"/>
  <c r="J38" i="21" s="1"/>
  <c r="I22" i="21"/>
  <c r="J22" i="21" s="1"/>
  <c r="K36" i="21"/>
  <c r="K20" i="21"/>
  <c r="I37" i="21"/>
  <c r="J37" i="21" s="1"/>
  <c r="I21" i="21"/>
  <c r="J21" i="21" s="1"/>
  <c r="K35" i="21"/>
  <c r="K19" i="21"/>
  <c r="H7" i="21"/>
  <c r="B8" i="24"/>
  <c r="B6" i="24"/>
  <c r="B7" i="24" s="1"/>
  <c r="F29" i="20" l="1"/>
  <c r="F26" i="20"/>
  <c r="F27" i="20" s="1"/>
  <c r="F20" i="20"/>
  <c r="F19" i="20"/>
  <c r="F15" i="20"/>
  <c r="F17" i="20" s="1"/>
  <c r="F22" i="20" s="1"/>
  <c r="F18" i="20" l="1"/>
  <c r="C27" i="5" l="1"/>
  <c r="C14" i="2"/>
  <c r="C13" i="2"/>
  <c r="C12" i="2"/>
  <c r="C11" i="2"/>
  <c r="C5" i="1"/>
  <c r="F13" i="6" l="1"/>
  <c r="G13" i="6" s="1"/>
  <c r="F3" i="6"/>
  <c r="G3" i="6" s="1"/>
  <c r="F4" i="6"/>
  <c r="G4" i="6" s="1"/>
  <c r="F5" i="6"/>
  <c r="G5" i="6" s="1"/>
  <c r="F6" i="6"/>
  <c r="G6" i="6" s="1"/>
  <c r="F7" i="6"/>
  <c r="G7" i="6" s="1"/>
  <c r="F8" i="6"/>
  <c r="G8" i="6" s="1"/>
  <c r="F9" i="6"/>
  <c r="G9" i="6" s="1"/>
  <c r="F10" i="6"/>
  <c r="G10" i="6" s="1"/>
  <c r="F11" i="6"/>
  <c r="G11" i="6" s="1"/>
  <c r="F2" i="6"/>
  <c r="G2" i="6" s="1"/>
  <c r="G17" i="5"/>
  <c r="H3" i="5"/>
  <c r="H4" i="5" s="1"/>
  <c r="H5" i="5" s="1"/>
  <c r="H6" i="5" s="1"/>
  <c r="H7" i="5" s="1"/>
  <c r="H8" i="5" s="1"/>
  <c r="H9" i="5" s="1"/>
  <c r="H10" i="5" s="1"/>
  <c r="H11" i="5" s="1"/>
  <c r="H12" i="5" s="1"/>
  <c r="H13" i="5" s="1"/>
  <c r="H14" i="5" s="1"/>
  <c r="D14" i="5"/>
  <c r="D15" i="5" s="1"/>
  <c r="D16" i="5" s="1"/>
  <c r="D17" i="5" s="1"/>
  <c r="D18" i="5" s="1"/>
  <c r="D19" i="5" s="1"/>
  <c r="D20" i="5" s="1"/>
  <c r="D21" i="5" s="1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4" i="5"/>
  <c r="D22" i="5" l="1"/>
  <c r="D23" i="5" s="1"/>
  <c r="D24" i="5" s="1"/>
  <c r="D25" i="5" s="1"/>
  <c r="C3" i="1"/>
  <c r="D4" i="3"/>
  <c r="D5" i="3"/>
  <c r="D3" i="3"/>
  <c r="D14" i="2"/>
  <c r="D13" i="2"/>
  <c r="D12" i="2"/>
  <c r="D11" i="2"/>
</calcChain>
</file>

<file path=xl/sharedStrings.xml><?xml version="1.0" encoding="utf-8"?>
<sst xmlns="http://schemas.openxmlformats.org/spreadsheetml/2006/main" count="311" uniqueCount="253">
  <si>
    <t>Indonesia</t>
  </si>
  <si>
    <t>Population</t>
  </si>
  <si>
    <t>Year</t>
  </si>
  <si>
    <t>Growth rates</t>
  </si>
  <si>
    <t>Doubling times</t>
  </si>
  <si>
    <t>Growth rate</t>
  </si>
  <si>
    <t>Start of period</t>
  </si>
  <si>
    <t>End of period</t>
  </si>
  <si>
    <t>Brazil</t>
  </si>
  <si>
    <t>Pakistan</t>
  </si>
  <si>
    <t>Nigeria</t>
  </si>
  <si>
    <t>Country</t>
  </si>
  <si>
    <t>2012-2020</t>
  </si>
  <si>
    <t>Poland has stationary population</t>
  </si>
  <si>
    <t>e0</t>
  </si>
  <si>
    <t>Births</t>
  </si>
  <si>
    <t>CBR</t>
  </si>
  <si>
    <t>Projected</t>
  </si>
  <si>
    <t>1900-2000</t>
  </si>
  <si>
    <t>Actual population</t>
  </si>
  <si>
    <t>Predicted population</t>
  </si>
  <si>
    <t>U.S. Census counts in millions</t>
  </si>
  <si>
    <t>China</t>
  </si>
  <si>
    <t>India</t>
  </si>
  <si>
    <t>USA</t>
  </si>
  <si>
    <t>Bangladesh</t>
  </si>
  <si>
    <t>Russia</t>
  </si>
  <si>
    <t>Japan</t>
  </si>
  <si>
    <t>World</t>
  </si>
  <si>
    <t>Rank</t>
  </si>
  <si>
    <t>b</t>
  </si>
  <si>
    <t>b * e0</t>
  </si>
  <si>
    <t>R</t>
  </si>
  <si>
    <t>exp(Rt)</t>
  </si>
  <si>
    <t>Doubling time</t>
  </si>
  <si>
    <t>ln of sqrt of exp(Rt)</t>
  </si>
  <si>
    <t>sqrt of exp(Rt)</t>
  </si>
  <si>
    <t>be0 is typically greater than 1 in a growing population</t>
  </si>
  <si>
    <t>Population growth rate per year</t>
  </si>
  <si>
    <t>t=</t>
  </si>
  <si>
    <t>exp(R*20)</t>
  </si>
  <si>
    <t>Population is more than doubling every 20 years</t>
  </si>
  <si>
    <t>sqrt of exp(R*20)</t>
  </si>
  <si>
    <t>exp(R*20)^(1/2)</t>
  </si>
  <si>
    <t>exp(Rt)^(1/2)</t>
  </si>
  <si>
    <t>exp(R*20/2)</t>
  </si>
  <si>
    <t>exp(Rt/2)</t>
  </si>
  <si>
    <t>exp(R*10)</t>
  </si>
  <si>
    <t>Population growth rate every 10 years</t>
  </si>
  <si>
    <t>Exponential function is the inverse function for natural logarithms</t>
  </si>
  <si>
    <t>Natural log of exp(Rt) takes it back to Rt</t>
  </si>
  <si>
    <t>R*10</t>
  </si>
  <si>
    <t>Population growth rate every 10 years (same as above)</t>
  </si>
  <si>
    <t>Tdouble = log(2) / R</t>
  </si>
  <si>
    <t>population is more than doubling every 20 years</t>
  </si>
  <si>
    <t>20% accuracy</t>
  </si>
  <si>
    <t>CBR = 1/e0 = Births / Population</t>
  </si>
  <si>
    <t>Population = Births / CBR</t>
  </si>
  <si>
    <t>1/e0 = Births / Population</t>
  </si>
  <si>
    <t>Population/e0 = Births</t>
  </si>
  <si>
    <t>Population = Births * e0</t>
  </si>
  <si>
    <t>Lecture 2, Slide 56</t>
  </si>
  <si>
    <t>1 = CBR * e0</t>
  </si>
  <si>
    <t>CBR = 1 / e0</t>
  </si>
  <si>
    <t>Name</t>
  </si>
  <si>
    <t>Term</t>
  </si>
  <si>
    <t>Born</t>
  </si>
  <si>
    <t>Died</t>
  </si>
  <si>
    <t>Age at</t>
  </si>
  <si>
    <t>inaug.</t>
  </si>
  <si>
    <t>death</t>
  </si>
  <si>
    <t>George Washington</t>
  </si>
  <si>
    <t>1789–1797</t>
  </si>
  <si>
    <t>2/22/1732</t>
  </si>
  <si>
    <t>12/14/1799</t>
  </si>
  <si>
    <t>John Adams</t>
  </si>
  <si>
    <t>1797–1801</t>
  </si>
  <si>
    <t>10/30/1735</t>
  </si>
  <si>
    <t>07/4/1826</t>
  </si>
  <si>
    <t>Thomas Jefferson</t>
  </si>
  <si>
    <t>1801–1809</t>
  </si>
  <si>
    <t>4/13/1743</t>
  </si>
  <si>
    <t>James Madison</t>
  </si>
  <si>
    <t>1809–1817</t>
  </si>
  <si>
    <t>3/16/1751</t>
  </si>
  <si>
    <t>06/28/1836</t>
  </si>
  <si>
    <t>James Monroe</t>
  </si>
  <si>
    <t>1817–1825</t>
  </si>
  <si>
    <t>4/28/1758</t>
  </si>
  <si>
    <t>07/4/1831</t>
  </si>
  <si>
    <t>John Quincy Adams</t>
  </si>
  <si>
    <t>1825–1829</t>
  </si>
  <si>
    <t>7/11/1767</t>
  </si>
  <si>
    <t>02/23/1848</t>
  </si>
  <si>
    <t>Andrew Jackson</t>
  </si>
  <si>
    <t>1829–1837</t>
  </si>
  <si>
    <t>3/15/1767</t>
  </si>
  <si>
    <t>06/8/1845</t>
  </si>
  <si>
    <t>Martin Van Buren</t>
  </si>
  <si>
    <t>1837–1841</t>
  </si>
  <si>
    <t>12/5/1782</t>
  </si>
  <si>
    <t>07/24/1862</t>
  </si>
  <si>
    <t>William Harrison</t>
  </si>
  <si>
    <t>1841-1841</t>
  </si>
  <si>
    <t>2/9/1773</t>
  </si>
  <si>
    <t>04/4/1841</t>
  </si>
  <si>
    <t>John Tyler</t>
  </si>
  <si>
    <t>1841–1845</t>
  </si>
  <si>
    <t>3/29/1790</t>
  </si>
  <si>
    <t>01/18/1862</t>
  </si>
  <si>
    <t>James Polk</t>
  </si>
  <si>
    <t>1845–1849</t>
  </si>
  <si>
    <t>11/2/1795</t>
  </si>
  <si>
    <t>06/15/1849</t>
  </si>
  <si>
    <t>Zachary Taylor</t>
  </si>
  <si>
    <t>1849–1850</t>
  </si>
  <si>
    <t>11/24/1784</t>
  </si>
  <si>
    <t>07/9/1850</t>
  </si>
  <si>
    <t>Millard Fillmore</t>
  </si>
  <si>
    <t>1850–1853</t>
  </si>
  <si>
    <t>1/7/1800</t>
  </si>
  <si>
    <t>03/8/1874</t>
  </si>
  <si>
    <t>Franklin Pierce</t>
  </si>
  <si>
    <t>1853–1857</t>
  </si>
  <si>
    <t>11/23/1804</t>
  </si>
  <si>
    <t>10/8/1869</t>
  </si>
  <si>
    <t>James Buchanan</t>
  </si>
  <si>
    <t>1857–1861</t>
  </si>
  <si>
    <t>4/23/1791</t>
  </si>
  <si>
    <t>06/1/1868</t>
  </si>
  <si>
    <t>Abraham Lincoln</t>
  </si>
  <si>
    <t>1861–1865</t>
  </si>
  <si>
    <t>2/12/1809</t>
  </si>
  <si>
    <t>04/15/1865</t>
  </si>
  <si>
    <t>Andrew Johnson</t>
  </si>
  <si>
    <t>1865–1869</t>
  </si>
  <si>
    <t>12/29/1808</t>
  </si>
  <si>
    <t>07/31/1875</t>
  </si>
  <si>
    <t>Ulysses S. Grant</t>
  </si>
  <si>
    <t>1869–1877</t>
  </si>
  <si>
    <t>4/27/1822</t>
  </si>
  <si>
    <t>07/23/1885</t>
  </si>
  <si>
    <t>Rutherford B. Hayes</t>
  </si>
  <si>
    <t>1877–1881</t>
  </si>
  <si>
    <t>10/4/1822</t>
  </si>
  <si>
    <t>01/17/1893</t>
  </si>
  <si>
    <t>James Garfield</t>
  </si>
  <si>
    <t>1881-1881</t>
  </si>
  <si>
    <t>11/19/1831</t>
  </si>
  <si>
    <t>09/19/1881</t>
  </si>
  <si>
    <t>Chester A. Arthur</t>
  </si>
  <si>
    <t>1881–1885</t>
  </si>
  <si>
    <t>10/5/1829</t>
  </si>
  <si>
    <t>11/18/1886</t>
  </si>
  <si>
    <t>Grover Cleveland</t>
  </si>
  <si>
    <t>1885–1889</t>
  </si>
  <si>
    <t>3/18/1837</t>
  </si>
  <si>
    <t>Benjamin Harrison</t>
  </si>
  <si>
    <t>1889–1893</t>
  </si>
  <si>
    <t>8/20/1833</t>
  </si>
  <si>
    <t>1893–1897</t>
  </si>
  <si>
    <t>William McKinley</t>
  </si>
  <si>
    <t>1897–1901</t>
  </si>
  <si>
    <t>1/29/1843</t>
  </si>
  <si>
    <t>Theodore Roosevelt</t>
  </si>
  <si>
    <t>1901–1909</t>
  </si>
  <si>
    <t>10/27/1858</t>
  </si>
  <si>
    <t>William Taft</t>
  </si>
  <si>
    <t>1909–1913</t>
  </si>
  <si>
    <t>9/15/1857</t>
  </si>
  <si>
    <t>Woodrow Wilson</t>
  </si>
  <si>
    <t>1913–1921</t>
  </si>
  <si>
    <t>12/28/1856</t>
  </si>
  <si>
    <t>Warren Harding</t>
  </si>
  <si>
    <t>1921–1923</t>
  </si>
  <si>
    <t>11/2/1865</t>
  </si>
  <si>
    <t>Calvin Coolidge</t>
  </si>
  <si>
    <t>1923–1929</t>
  </si>
  <si>
    <t>7/4/1872</t>
  </si>
  <si>
    <t>Herbert Hoover</t>
  </si>
  <si>
    <t>1929–1933</t>
  </si>
  <si>
    <t>8/10/1874</t>
  </si>
  <si>
    <t>Franklin Roosevelt</t>
  </si>
  <si>
    <t>1933–1945</t>
  </si>
  <si>
    <t>1/30/1882</t>
  </si>
  <si>
    <t>Harry Truman</t>
  </si>
  <si>
    <t>1945–1953</t>
  </si>
  <si>
    <t>5/8/1884</t>
  </si>
  <si>
    <t>Dwight Eisenhower</t>
  </si>
  <si>
    <t>1953–1961</t>
  </si>
  <si>
    <t>10/14/1890</t>
  </si>
  <si>
    <t>John F. Kennedy</t>
  </si>
  <si>
    <t>1961–1963</t>
  </si>
  <si>
    <t>Lyndon Johnson</t>
  </si>
  <si>
    <t>1963–1969</t>
  </si>
  <si>
    <t>Richard Nixon</t>
  </si>
  <si>
    <t>1969–1974</t>
  </si>
  <si>
    <t>Gerald Ford</t>
  </si>
  <si>
    <t>1974–1977</t>
  </si>
  <si>
    <t>Jimmy Carter</t>
  </si>
  <si>
    <t>1977–1981</t>
  </si>
  <si>
    <t>Ronald Reagan</t>
  </si>
  <si>
    <t>1981–1989</t>
  </si>
  <si>
    <t>George H.W. Bush</t>
  </si>
  <si>
    <t>1989–1993</t>
  </si>
  <si>
    <t>Bill Clinton</t>
  </si>
  <si>
    <t>1993– 2001</t>
  </si>
  <si>
    <t>George W. Bush</t>
  </si>
  <si>
    <t>2001–2009</t>
  </si>
  <si>
    <t>Barack Obama</t>
  </si>
  <si>
    <t>Donald Trump</t>
  </si>
  <si>
    <t>Joe Biden</t>
  </si>
  <si>
    <t>https://www.loriferber.com/research/presidential-facts-statistics/presidential-birthdates.html</t>
  </si>
  <si>
    <t>2017–2021</t>
  </si>
  <si>
    <t>2021–</t>
  </si>
  <si>
    <t>2009–2017</t>
  </si>
  <si>
    <t> 8/4/1961</t>
  </si>
  <si>
    <t>Age</t>
  </si>
  <si>
    <t>entry</t>
  </si>
  <si>
    <t>exit</t>
  </si>
  <si>
    <t>id</t>
  </si>
  <si>
    <t>name</t>
  </si>
  <si>
    <t>1890-10-14</t>
  </si>
  <si>
    <t>1884-05-08</t>
  </si>
  <si>
    <t>1882-01-30</t>
  </si>
  <si>
    <t>1874-08-10</t>
  </si>
  <si>
    <t>1872-07-04</t>
  </si>
  <si>
    <t>1865-11-02</t>
  </si>
  <si>
    <t>1856-12-28</t>
  </si>
  <si>
    <t>1857-09-15</t>
  </si>
  <si>
    <t>1858-10-27</t>
  </si>
  <si>
    <t>ln(sqrt(exp(R*20)))=R*10</t>
  </si>
  <si>
    <t>Page 20 of Wachter</t>
  </si>
  <si>
    <t>Rt</t>
  </si>
  <si>
    <t>20% precision (Question 3.12)</t>
  </si>
  <si>
    <t>Third term:</t>
  </si>
  <si>
    <t>10% of second term:</t>
  </si>
  <si>
    <t>20% of second term:</t>
  </si>
  <si>
    <t>t &gt;= 1/(5*R) for 10% precision</t>
  </si>
  <si>
    <t>t &gt;= 2/(5*R) for 20% precision</t>
  </si>
  <si>
    <t>t/2</t>
  </si>
  <si>
    <t>Second term (linear term):</t>
  </si>
  <si>
    <t>Third term (multiplicative term):</t>
  </si>
  <si>
    <t>10% of linear term (Rt) should be less or equal to multiplicative term ((R^2)*(t^2))/2:</t>
  </si>
  <si>
    <t>20% of linear term (Rt) should be less or equal to multiplicative term ((R^2)*(t^2))/2:</t>
  </si>
  <si>
    <t>Multiplicative effect becomes important within:</t>
  </si>
  <si>
    <t>Equation in Wachter, page 19</t>
  </si>
  <si>
    <t>10% precision (example in Wachter, page 20)</t>
  </si>
  <si>
    <t>t</t>
  </si>
  <si>
    <t>Linear (Rt)</t>
  </si>
  <si>
    <t>20% of Linear (Rt*0.2)</t>
  </si>
  <si>
    <t>Mutiplicative ((R^2*t^2)/2)</t>
  </si>
  <si>
    <t>Year-by-year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</si>
</sst>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"/>
    <numFmt numFmtId="166" formatCode="0.000000"/>
    <numFmt numFmtId="167" formatCode="0.000"/>
    <numFmt numFmtId="169" formatCode="m/d/yyyy;@"/>
    <numFmt numFmtId="170" formatCode="yyyy\-mm\-dd;@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b/>
      <sz val="24"/>
      <color theme="1"/>
      <name val="Arial"/>
      <family val="2"/>
    </font>
    <font>
      <b/>
      <sz val="12"/>
      <color rgb="FF222222"/>
      <name val="Calibri"/>
      <family val="2"/>
      <scheme val="minor"/>
    </font>
    <font>
      <sz val="12"/>
      <color rgb="FF22222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quotePrefix="1" applyFont="1" applyAlignment="1">
      <alignment horizontal="center"/>
    </xf>
    <xf numFmtId="3" fontId="0" fillId="0" borderId="0" xfId="0" applyNumberFormat="1"/>
    <xf numFmtId="167" fontId="0" fillId="0" borderId="3" xfId="0" applyNumberFormat="1" applyBorder="1" applyAlignment="1">
      <alignment horizontal="center" vertical="center" wrapText="1"/>
    </xf>
    <xf numFmtId="0" fontId="0" fillId="0" borderId="0" xfId="0" applyAlignment="1">
      <alignment horizontal="right"/>
    </xf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right" vertical="center"/>
    </xf>
    <xf numFmtId="167" fontId="0" fillId="0" borderId="0" xfId="0" applyNumberFormat="1"/>
    <xf numFmtId="165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165" fontId="0" fillId="2" borderId="0" xfId="0" applyNumberFormat="1" applyFill="1"/>
    <xf numFmtId="164" fontId="0" fillId="2" borderId="0" xfId="0" applyNumberFormat="1" applyFill="1"/>
    <xf numFmtId="0" fontId="0" fillId="2" borderId="0" xfId="0" applyFill="1"/>
    <xf numFmtId="2" fontId="0" fillId="2" borderId="0" xfId="0" applyNumberFormat="1" applyFill="1"/>
    <xf numFmtId="166" fontId="0" fillId="2" borderId="0" xfId="0" applyNumberFormat="1" applyFill="1" applyAlignment="1">
      <alignment horizontal="right"/>
    </xf>
    <xf numFmtId="167" fontId="0" fillId="2" borderId="0" xfId="0" applyNumberFormat="1" applyFill="1" applyAlignment="1">
      <alignment horizontal="right"/>
    </xf>
    <xf numFmtId="3" fontId="0" fillId="2" borderId="0" xfId="0" applyNumberFormat="1" applyFill="1"/>
    <xf numFmtId="167" fontId="0" fillId="2" borderId="0" xfId="0" applyNumberFormat="1" applyFill="1"/>
    <xf numFmtId="0" fontId="1" fillId="2" borderId="0" xfId="0" applyFont="1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3" fontId="0" fillId="3" borderId="0" xfId="0" applyNumberFormat="1" applyFill="1"/>
    <xf numFmtId="0" fontId="0" fillId="3" borderId="0" xfId="0" applyFill="1"/>
    <xf numFmtId="0" fontId="0" fillId="0" borderId="6" xfId="0" applyBorder="1"/>
    <xf numFmtId="0" fontId="5" fillId="0" borderId="0" xfId="0" applyFont="1"/>
    <xf numFmtId="0" fontId="2" fillId="0" borderId="0" xfId="20"/>
    <xf numFmtId="0" fontId="6" fillId="0" borderId="0" xfId="0" applyFont="1"/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horizontal="right"/>
    </xf>
    <xf numFmtId="0" fontId="7" fillId="2" borderId="0" xfId="0" applyFont="1" applyFill="1" applyAlignment="1">
      <alignment horizontal="right"/>
    </xf>
    <xf numFmtId="169" fontId="7" fillId="0" borderId="0" xfId="0" applyNumberFormat="1" applyFont="1" applyAlignment="1">
      <alignment horizontal="right"/>
    </xf>
    <xf numFmtId="169" fontId="7" fillId="2" borderId="0" xfId="0" applyNumberFormat="1" applyFont="1" applyFill="1" applyAlignment="1">
      <alignment horizontal="right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left" vertical="top" textRotation="90"/>
    </xf>
    <xf numFmtId="0" fontId="5" fillId="0" borderId="0" xfId="0" applyFont="1" applyAlignment="1">
      <alignment horizontal="center" vertical="center"/>
    </xf>
    <xf numFmtId="170" fontId="7" fillId="2" borderId="0" xfId="0" applyNumberFormat="1" applyFont="1" applyFill="1" applyAlignment="1">
      <alignment horizontal="right"/>
    </xf>
    <xf numFmtId="0" fontId="8" fillId="0" borderId="0" xfId="0" applyFont="1" applyAlignment="1">
      <alignment horizontal="left"/>
    </xf>
    <xf numFmtId="0" fontId="0" fillId="0" borderId="0" xfId="0" applyAlignment="1">
      <alignment vertical="top" wrapText="1"/>
    </xf>
    <xf numFmtId="0" fontId="0" fillId="2" borderId="0" xfId="0" applyFill="1" applyAlignment="1">
      <alignment horizontal="center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20" builtinId="8"/>
    <cellStyle name="Normal" xfId="0" builtinId="0"/>
    <cellStyle name="Normal 2" xfId="19" xr:uid="{2A1DEBFF-DAAE-FF4B-B950-6A243D803EEF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U.S. actual</a:t>
            </a:r>
            <a:r>
              <a:rPr lang="en-US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popuation vs. predicted population, 1900-2010</a:t>
            </a:r>
            <a:endParaRPr lang="en-US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'Question_1-13'!$G$2</c:f>
              <c:strCache>
                <c:ptCount val="1"/>
                <c:pt idx="0">
                  <c:v>Actual population</c:v>
                </c:pt>
              </c:strCache>
            </c:strRef>
          </c:tx>
          <c:spPr>
            <a:ln w="571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'Question_1-13'!$F$3:$F$14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'Question_1-13'!$G$3:$G$14</c:f>
              <c:numCache>
                <c:formatCode>0.000</c:formatCode>
                <c:ptCount val="12"/>
                <c:pt idx="0">
                  <c:v>75.995000000000005</c:v>
                </c:pt>
                <c:pt idx="1">
                  <c:v>91.971999999999994</c:v>
                </c:pt>
                <c:pt idx="2">
                  <c:v>105.711</c:v>
                </c:pt>
                <c:pt idx="3">
                  <c:v>122.77500000000001</c:v>
                </c:pt>
                <c:pt idx="4">
                  <c:v>131.66900000000001</c:v>
                </c:pt>
                <c:pt idx="5">
                  <c:v>150.697</c:v>
                </c:pt>
                <c:pt idx="6">
                  <c:v>178.464</c:v>
                </c:pt>
                <c:pt idx="7">
                  <c:v>203.21199999999999</c:v>
                </c:pt>
                <c:pt idx="8">
                  <c:v>226.54599999999999</c:v>
                </c:pt>
                <c:pt idx="9">
                  <c:v>248.71</c:v>
                </c:pt>
                <c:pt idx="10">
                  <c:v>281.42099999999999</c:v>
                </c:pt>
                <c:pt idx="11">
                  <c:v>308.745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11-674D-AD71-97E3584341B7}"/>
            </c:ext>
          </c:extLst>
        </c:ser>
        <c:ser>
          <c:idx val="1"/>
          <c:order val="1"/>
          <c:tx>
            <c:strRef>
              <c:f>'Question_1-13'!$H$2</c:f>
              <c:strCache>
                <c:ptCount val="1"/>
                <c:pt idx="0">
                  <c:v>Predicted population</c:v>
                </c:pt>
              </c:strCache>
            </c:strRef>
          </c:tx>
          <c:spPr>
            <a:ln w="571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'Question_1-13'!$F$3:$F$14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'Question_1-13'!$H$3:$H$14</c:f>
              <c:numCache>
                <c:formatCode>0.000</c:formatCode>
                <c:ptCount val="12"/>
                <c:pt idx="0">
                  <c:v>75.995000000000005</c:v>
                </c:pt>
                <c:pt idx="1">
                  <c:v>86.624784576857706</c:v>
                </c:pt>
                <c:pt idx="2">
                  <c:v>98.741408026672858</c:v>
                </c:pt>
                <c:pt idx="3">
                  <c:v>112.55284162281919</c:v>
                </c:pt>
                <c:pt idx="4">
                  <c:v>128.29614657661548</c:v>
                </c:pt>
                <c:pt idx="5">
                  <c:v>146.24154298625271</c:v>
                </c:pt>
                <c:pt idx="6">
                  <c:v>166.69704792909292</c:v>
                </c:pt>
                <c:pt idx="7">
                  <c:v>190.01376230614903</c:v>
                </c:pt>
                <c:pt idx="8">
                  <c:v>216.59189718281996</c:v>
                </c:pt>
                <c:pt idx="9">
                  <c:v>246.88764306276323</c:v>
                </c:pt>
                <c:pt idx="10">
                  <c:v>281.42099999999999</c:v>
                </c:pt>
                <c:pt idx="11">
                  <c:v>320.78470294629739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11-674D-AD71-97E358434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6286848"/>
        <c:axId val="1018993040"/>
      </c:lineChart>
      <c:catAx>
        <c:axId val="1016286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18993040"/>
        <c:crosses val="autoZero"/>
        <c:auto val="1"/>
        <c:lblAlgn val="ctr"/>
        <c:lblOffset val="100"/>
        <c:noMultiLvlLbl val="0"/>
      </c:catAx>
      <c:valAx>
        <c:axId val="101899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Population in millions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1628684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200867</xdr:rowOff>
    </xdr:from>
    <xdr:ext cx="2126223" cy="14028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4F4A236F-05D8-8F45-9536-66EC6DDB4E1B}"/>
                </a:ext>
              </a:extLst>
            </xdr:cNvPr>
            <xdr:cNvSpPr txBox="1"/>
          </xdr:nvSpPr>
          <xdr:spPr>
            <a:xfrm>
              <a:off x="2980612" y="200867"/>
              <a:ext cx="2126223" cy="140282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algn="ctr"/>
              <a:r>
                <a:rPr lang="pt-BR" sz="1100" b="0" i="0">
                  <a:latin typeface="Cambria Math" panose="02040503050406030204" pitchFamily="18" charset="0"/>
                </a:rPr>
                <a:t>Wachter,</a:t>
              </a:r>
              <a:r>
                <a:rPr lang="pt-BR" sz="1100" b="0" i="0" baseline="0">
                  <a:latin typeface="Cambria Math" panose="02040503050406030204" pitchFamily="18" charset="0"/>
                </a:rPr>
                <a:t> page 10:</a:t>
              </a:r>
            </a:p>
            <a:p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𝐾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sup>
                    </m:sSup>
                    <m:r>
                      <a:rPr lang="pt-BR" sz="1100" b="0" i="1">
                        <a:latin typeface="Cambria Math" panose="02040503050406030204" pitchFamily="18" charset="0"/>
                      </a:rPr>
                      <m:t>𝐾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</m:t>
                        </m:r>
                      </m:e>
                    </m:d>
                  </m:oMath>
                </m:oMathPara>
              </a14:m>
              <a:endParaRPr lang="pt-BR" sz="1100" b="0"/>
            </a:p>
            <a:p>
              <a:endParaRPr lang="en-US" sz="1100"/>
            </a:p>
            <a:p>
              <a:pPr algn="ctr"/>
              <a:r>
                <a:rPr lang="en-US" sz="1100"/>
                <a:t>Taking the logartithms on both sides:</a:t>
              </a:r>
            </a:p>
            <a:p>
              <a:endParaRPr lang="en-US" sz="11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pt-BR" sz="1100" b="0" i="0">
                            <a:latin typeface="Cambria Math" panose="02040503050406030204" pitchFamily="18" charset="0"/>
                          </a:rPr>
                          <m:t>log</m:t>
                        </m:r>
                      </m:fName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𝐾</m:t>
                            </m:r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</m:d>
                          </m:e>
                        </m:d>
                      </m:e>
                    </m:func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unc>
                      <m:func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pt-BR" sz="1100" b="0" i="0">
                            <a:latin typeface="Cambria Math" panose="02040503050406030204" pitchFamily="18" charset="0"/>
                          </a:rPr>
                          <m:t>log</m:t>
                        </m:r>
                      </m:fName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p>
                              <m:sSup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𝐴</m:t>
                                </m:r>
                              </m:e>
                              <m:sup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𝑡</m:t>
                                </m:r>
                              </m:sup>
                            </m:sSup>
                          </m:e>
                        </m:d>
                      </m:e>
                    </m:func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func>
                      <m:func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pt-BR" sz="1100" b="0" i="0">
                            <a:latin typeface="Cambria Math" panose="02040503050406030204" pitchFamily="18" charset="0"/>
                          </a:rPr>
                          <m:t>log</m:t>
                        </m:r>
                      </m:fName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𝐾</m:t>
                            </m:r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0</m:t>
                                </m:r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pt-BR" sz="1100" b="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pt-BR" sz="1100" b="0" i="0">
                            <a:latin typeface="Cambria Math" panose="02040503050406030204" pitchFamily="18" charset="0"/>
                          </a:rPr>
                          <m:t>log</m:t>
                        </m:r>
                      </m:fName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𝐾</m:t>
                            </m:r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</m:d>
                          </m:e>
                        </m:d>
                      </m:e>
                    </m:func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unc>
                      <m:func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pt-BR" sz="1100" b="0" i="0">
                            <a:latin typeface="Cambria Math" panose="02040503050406030204" pitchFamily="18" charset="0"/>
                          </a:rPr>
                          <m:t>log</m:t>
                        </m:r>
                      </m:fName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𝐴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</m:func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func>
                      <m:func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pt-BR" sz="1100" b="0" i="0">
                            <a:latin typeface="Cambria Math" panose="02040503050406030204" pitchFamily="18" charset="0"/>
                          </a:rPr>
                          <m:t>log</m:t>
                        </m:r>
                      </m:fName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𝐾</m:t>
                            </m:r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0</m:t>
                                </m:r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4F4A236F-05D8-8F45-9536-66EC6DDB4E1B}"/>
                </a:ext>
              </a:extLst>
            </xdr:cNvPr>
            <xdr:cNvSpPr txBox="1"/>
          </xdr:nvSpPr>
          <xdr:spPr>
            <a:xfrm>
              <a:off x="2980612" y="200867"/>
              <a:ext cx="2126223" cy="140282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algn="ctr"/>
              <a:r>
                <a:rPr lang="pt-BR" sz="1100" b="0" i="0">
                  <a:latin typeface="Cambria Math" panose="02040503050406030204" pitchFamily="18" charset="0"/>
                </a:rPr>
                <a:t>Wachter,</a:t>
              </a:r>
              <a:r>
                <a:rPr lang="pt-BR" sz="1100" b="0" i="0" baseline="0">
                  <a:latin typeface="Cambria Math" panose="02040503050406030204" pitchFamily="18" charset="0"/>
                </a:rPr>
                <a:t> page 10:</a:t>
              </a:r>
            </a:p>
            <a:p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𝐾(𝑡)=𝐴^𝑡 𝐾(0)</a:t>
              </a:r>
              <a:endParaRPr lang="pt-BR" sz="1100" b="0"/>
            </a:p>
            <a:p>
              <a:endParaRPr lang="en-US" sz="1100"/>
            </a:p>
            <a:p>
              <a:pPr algn="ctr"/>
              <a:r>
                <a:rPr lang="en-US" sz="1100"/>
                <a:t>Taking the logartithms on both sides:</a:t>
              </a:r>
            </a:p>
            <a:p>
              <a:endParaRPr lang="en-US" sz="1100"/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log⁡(𝐾(𝑡))=log⁡(𝐴^𝑡 )+log⁡(𝐾(0))</a:t>
              </a:r>
              <a:endParaRPr lang="pt-BR" sz="1100" b="0"/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log⁡(𝐾(𝑡))=log⁡(𝐴)𝑡+log⁡(𝐾(0))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</xdr:col>
      <xdr:colOff>0</xdr:colOff>
      <xdr:row>0</xdr:row>
      <xdr:rowOff>200867</xdr:rowOff>
    </xdr:from>
    <xdr:ext cx="4291175" cy="19770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EC0F9D8E-C7BB-C841-B5D7-61EFF803DD98}"/>
                </a:ext>
              </a:extLst>
            </xdr:cNvPr>
            <xdr:cNvSpPr txBox="1"/>
          </xdr:nvSpPr>
          <xdr:spPr>
            <a:xfrm>
              <a:off x="4172857" y="200867"/>
              <a:ext cx="4291175" cy="197708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algn="ctr"/>
              <a:r>
                <a:rPr lang="pt-BR" sz="1100" b="0" i="0">
                  <a:latin typeface="Cambria Math" panose="02040503050406030204" pitchFamily="18" charset="0"/>
                </a:rPr>
                <a:t>This exercise:</a:t>
              </a:r>
              <a:endParaRPr lang="pt-BR" sz="1100" b="0" i="0" baseline="0">
                <a:latin typeface="Cambria Math" panose="02040503050406030204" pitchFamily="18" charset="0"/>
              </a:endParaRPr>
            </a:p>
            <a:p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pt-BR" sz="1100" b="0" i="0">
                            <a:latin typeface="Cambria Math" panose="02040503050406030204" pitchFamily="18" charset="0"/>
                          </a:rPr>
                          <m:t>log</m:t>
                        </m:r>
                      </m:fName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ad>
                              <m:ra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radPr>
                              <m:deg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deg>
                              <m:e>
                                <m:r>
                                  <m:rPr>
                                    <m:sty m:val="p"/>
                                  </m:rPr>
                                  <a:rPr lang="pt-BR" sz="1100" b="0" i="0">
                                    <a:latin typeface="Cambria Math" panose="02040503050406030204" pitchFamily="18" charset="0"/>
                                  </a:rPr>
                                  <m:t>exp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⁡(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𝑅𝑡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)</m:t>
                                </m:r>
                              </m:e>
                            </m:rad>
                          </m:e>
                        </m:d>
                      </m:e>
                    </m:func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unc>
                      <m:func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pt-BR" sz="1100" b="0" i="0">
                            <a:latin typeface="Cambria Math" panose="02040503050406030204" pitchFamily="18" charset="0"/>
                          </a:rPr>
                          <m:t>log</m:t>
                        </m:r>
                      </m:fName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p>
                              <m:sSup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(</m:t>
                                </m:r>
                                <m:r>
                                  <m:rPr>
                                    <m:sty m:val="p"/>
                                  </m:rPr>
                                  <a:rPr lang="pt-BR" sz="1100" b="0" i="0">
                                    <a:latin typeface="Cambria Math" panose="02040503050406030204" pitchFamily="18" charset="0"/>
                                  </a:rPr>
                                  <m:t>exp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⁡(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𝑅𝑡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)</m:t>
                                </m:r>
                              </m:e>
                              <m:sup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1/2</m:t>
                                </m:r>
                              </m:sup>
                            </m:sSup>
                          </m:e>
                        </m:d>
                      </m:e>
                    </m:func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unc>
                      <m:func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pt-BR" sz="1100" b="0" i="0">
                            <a:latin typeface="Cambria Math" panose="02040503050406030204" pitchFamily="18" charset="0"/>
                          </a:rPr>
                          <m:t>log</m:t>
                        </m:r>
                      </m:fName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pt-BR" sz="1100" b="0" i="0">
                                <a:latin typeface="Cambria Math" panose="02040503050406030204" pitchFamily="18" charset="0"/>
                              </a:rPr>
                              <m:t>exp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⁡(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𝑅𝑡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den>
                        </m:f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𝑅𝑡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/2</m:t>
                        </m:r>
                      </m:e>
                    </m:func>
                  </m:oMath>
                </m:oMathPara>
              </a14:m>
              <a:endParaRPr lang="pt-BR" sz="1100" b="0"/>
            </a:p>
            <a:p>
              <a:endParaRPr lang="pt-BR" sz="1100" b="0" i="1">
                <a:latin typeface="Cambria Math" panose="02040503050406030204" pitchFamily="18" charset="0"/>
              </a:endParaRPr>
            </a:p>
            <a:p>
              <a:pPr algn="ctr"/>
              <a:r>
                <a:rPr lang="pt-BR" sz="1100" b="0" i="0">
                  <a:latin typeface="Cambria Math" panose="02040503050406030204" pitchFamily="18" charset="0"/>
                </a:rPr>
                <a:t>Exponential</a:t>
              </a:r>
              <a:r>
                <a:rPr lang="pt-BR" sz="1100" b="0" i="0" baseline="0">
                  <a:latin typeface="Cambria Math" panose="02040503050406030204" pitchFamily="18" charset="0"/>
                </a:rPr>
                <a:t> function is the inverse function of natural logarithms.</a:t>
              </a:r>
            </a:p>
            <a:p>
              <a:pPr algn="ctr"/>
              <a:r>
                <a:rPr lang="pt-BR" sz="1100" b="0" i="0" baseline="0">
                  <a:latin typeface="Cambria Math" panose="02040503050406030204" pitchFamily="18" charset="0"/>
                </a:rPr>
                <a:t>Natural log of exp(Rt) takes it back to Rt:</a:t>
              </a:r>
              <a:endParaRPr lang="pt-BR" sz="1100" b="0" i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𝑅𝑡</m:t>
                        </m:r>
                      </m:fName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∗1/2</m:t>
                        </m:r>
                      </m:e>
                    </m:func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𝑅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∗20∗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𝑅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∗10=0.035∗10=0.35</m:t>
                    </m:r>
                  </m:oMath>
                </m:oMathPara>
              </a14:m>
              <a:endParaRPr lang="en-US" sz="1100"/>
            </a:p>
            <a:p>
              <a:endParaRPr lang="en-US" sz="1100"/>
            </a:p>
            <a:p>
              <a:r>
                <a:rPr lang="en-US" sz="1100"/>
                <a:t>This calculation</a:t>
              </a:r>
              <a:r>
                <a:rPr lang="en-US" sz="1100" baseline="0"/>
                <a:t> provides the population growth rate every 10 years (t=10),</a:t>
              </a:r>
            </a:p>
            <a:p>
              <a:r>
                <a:rPr lang="en-US" sz="1100" baseline="0"/>
                <a:t>since we originally had t=20 and we devide it by 2 (due to the square root).</a:t>
              </a:r>
              <a:endParaRPr lang="en-US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EC0F9D8E-C7BB-C841-B5D7-61EFF803DD98}"/>
                </a:ext>
              </a:extLst>
            </xdr:cNvPr>
            <xdr:cNvSpPr txBox="1"/>
          </xdr:nvSpPr>
          <xdr:spPr>
            <a:xfrm>
              <a:off x="4172857" y="200867"/>
              <a:ext cx="4291175" cy="197708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algn="ctr"/>
              <a:r>
                <a:rPr lang="pt-BR" sz="1100" b="0" i="0">
                  <a:latin typeface="Cambria Math" panose="02040503050406030204" pitchFamily="18" charset="0"/>
                </a:rPr>
                <a:t>This exercise:</a:t>
              </a:r>
              <a:endParaRPr lang="pt-BR" sz="1100" b="0" i="0" baseline="0">
                <a:latin typeface="Cambria Math" panose="02040503050406030204" pitchFamily="18" charset="0"/>
              </a:endParaRPr>
            </a:p>
            <a:p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log⁡(√(2&amp;exp⁡(𝑅𝑡)))=log⁡(〖(exp⁡(𝑅𝑡)〗^(1/2) )=log⁡〖(exp⁡(𝑅𝑡))∗1/2=𝑅𝑡/2〗</a:t>
              </a:r>
              <a:endParaRPr lang="pt-BR" sz="1100" b="0"/>
            </a:p>
            <a:p>
              <a:endParaRPr lang="pt-BR" sz="1100" b="0" i="1">
                <a:latin typeface="Cambria Math" panose="02040503050406030204" pitchFamily="18" charset="0"/>
              </a:endParaRPr>
            </a:p>
            <a:p>
              <a:pPr algn="ctr"/>
              <a:r>
                <a:rPr lang="pt-BR" sz="1100" b="0" i="0">
                  <a:latin typeface="Cambria Math" panose="02040503050406030204" pitchFamily="18" charset="0"/>
                </a:rPr>
                <a:t>Exponential</a:t>
              </a:r>
              <a:r>
                <a:rPr lang="pt-BR" sz="1100" b="0" i="0" baseline="0">
                  <a:latin typeface="Cambria Math" panose="02040503050406030204" pitchFamily="18" charset="0"/>
                </a:rPr>
                <a:t> function is the inverse function of natural logarithms.</a:t>
              </a:r>
            </a:p>
            <a:p>
              <a:pPr algn="ctr"/>
              <a:r>
                <a:rPr lang="pt-BR" sz="1100" b="0" i="0" baseline="0">
                  <a:latin typeface="Cambria Math" panose="02040503050406030204" pitchFamily="18" charset="0"/>
                </a:rPr>
                <a:t>Natural log of exp(Rt) takes it back to Rt:</a:t>
              </a:r>
              <a:endParaRPr lang="pt-BR" sz="1100" b="0" i="0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𝑅𝑡⁡〖∗1/2〗=𝑅∗20∗1/2=𝑅∗10=0.035∗10=0.35</a:t>
              </a:r>
              <a:endParaRPr lang="en-US" sz="1100"/>
            </a:p>
            <a:p>
              <a:pPr/>
              <a:endParaRPr lang="en-US" sz="1100"/>
            </a:p>
            <a:p>
              <a:pPr/>
              <a:r>
                <a:rPr lang="en-US" sz="1100"/>
                <a:t>This calculation</a:t>
              </a:r>
              <a:r>
                <a:rPr lang="en-US" sz="1100" baseline="0"/>
                <a:t> provides the population growth rate every 10 years (t=10),</a:t>
              </a:r>
            </a:p>
            <a:p>
              <a:pPr/>
              <a:r>
                <a:rPr lang="en-US" sz="1100" baseline="0"/>
                <a:t>since we originally had t=20 and we devide it by 2 (due to the square root).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</xdr:row>
      <xdr:rowOff>1053456</xdr:rowOff>
    </xdr:from>
    <xdr:ext cx="1005468" cy="24945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A26A0C86-1CC1-224B-A533-AD713AFF0CD3}"/>
                </a:ext>
              </a:extLst>
            </xdr:cNvPr>
            <xdr:cNvSpPr txBox="1"/>
          </xdr:nvSpPr>
          <xdr:spPr>
            <a:xfrm>
              <a:off x="7602442" y="5150230"/>
              <a:ext cx="1005468" cy="249459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𝑅𝑡</m:t>
                    </m:r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sSup>
                          <m:sSup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𝑡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pt-BR" sz="1100"/>
            </a:p>
            <a:p>
              <a:endParaRPr lang="en-US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den>
                    </m:f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sSup>
                          <m:sSup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𝑡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𝑅𝑡</m:t>
                        </m:r>
                      </m:den>
                    </m:f>
                  </m:oMath>
                </m:oMathPara>
              </a14:m>
              <a:endParaRPr lang="pt-BR" sz="1100" b="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</m:den>
                    </m:f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pt-B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𝑅𝑡</m:t>
                    </m:r>
                  </m:oMath>
                </m:oMathPara>
              </a14:m>
              <a:endParaRPr lang="pt-BR" sz="1100"/>
            </a:p>
            <a:p>
              <a:endParaRPr lang="en-US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den>
                    </m:f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pt-B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𝑡</m:t>
                    </m:r>
                  </m:oMath>
                </m:oMathPara>
              </a14:m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𝑡</m:t>
                    </m:r>
                    <m:r>
                      <a:rPr lang="pt-B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den>
                    </m:f>
                  </m:oMath>
                </m:oMathPara>
              </a14:m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A26A0C86-1CC1-224B-A533-AD713AFF0CD3}"/>
                </a:ext>
              </a:extLst>
            </xdr:cNvPr>
            <xdr:cNvSpPr txBox="1"/>
          </xdr:nvSpPr>
          <xdr:spPr>
            <a:xfrm>
              <a:off x="7602442" y="5150230"/>
              <a:ext cx="1005468" cy="249459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 𝑅𝑡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pt-BR" sz="1100" b="0" i="0">
                  <a:latin typeface="Cambria Math" panose="02040503050406030204" pitchFamily="18" charset="0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^</a:t>
              </a:r>
              <a:r>
                <a:rPr lang="pt-BR" sz="1100" b="0" i="0">
                  <a:latin typeface="Cambria Math" panose="02040503050406030204" pitchFamily="18" charset="0"/>
                </a:rPr>
                <a:t>2∗𝑡^2</a:t>
              </a:r>
              <a:r>
                <a:rPr lang="en-US" sz="1100" b="0" i="0">
                  <a:latin typeface="Cambria Math" panose="02040503050406030204" pitchFamily="18" charset="0"/>
                </a:rPr>
                <a:t>)/</a:t>
              </a:r>
              <a:r>
                <a:rPr lang="pt-BR" sz="1100" b="0" i="0">
                  <a:latin typeface="Cambria Math" panose="02040503050406030204" pitchFamily="18" charset="0"/>
                </a:rPr>
                <a:t>2</a:t>
              </a:r>
              <a:endParaRPr lang="pt-BR" sz="1100"/>
            </a:p>
            <a:p>
              <a:endParaRPr lang="en-US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pt-BR" sz="1100" b="0" i="0">
                  <a:latin typeface="Cambria Math" panose="02040503050406030204" pitchFamily="18" charset="0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^</a:t>
              </a:r>
              <a:r>
                <a:rPr lang="pt-BR" sz="1100" b="0" i="0">
                  <a:latin typeface="Cambria Math" panose="02040503050406030204" pitchFamily="18" charset="0"/>
                </a:rPr>
                <a:t>2∗𝑡^2</a:t>
              </a:r>
              <a:r>
                <a:rPr lang="en-US" sz="1100" b="0" i="0">
                  <a:latin typeface="Cambria Math" panose="02040503050406030204" pitchFamily="18" charset="0"/>
                </a:rPr>
                <a:t>)/</a:t>
              </a:r>
              <a:r>
                <a:rPr lang="pt-BR" sz="1100" b="0" i="0">
                  <a:latin typeface="Cambria Math" panose="02040503050406030204" pitchFamily="18" charset="0"/>
                </a:rPr>
                <a:t>𝑅𝑡</a:t>
              </a:r>
              <a:endParaRPr lang="pt-BR" sz="1100" b="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5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𝑅𝑡</a:t>
              </a:r>
              <a:endParaRPr lang="pt-BR" sz="1100"/>
            </a:p>
            <a:p>
              <a:endParaRPr lang="en-US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5𝑅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</a:t>
              </a: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𝑡≥1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5𝑅</a:t>
              </a: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</xdr:txBody>
        </xdr:sp>
      </mc:Fallback>
    </mc:AlternateContent>
    <xdr:clientData/>
  </xdr:oneCellAnchor>
  <xdr:oneCellAnchor>
    <xdr:from>
      <xdr:col>4</xdr:col>
      <xdr:colOff>0</xdr:colOff>
      <xdr:row>14</xdr:row>
      <xdr:rowOff>1053456</xdr:rowOff>
    </xdr:from>
    <xdr:ext cx="986167" cy="249452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C488C4A4-6888-7A49-824E-7FC0EA72E69C}"/>
                </a:ext>
              </a:extLst>
            </xdr:cNvPr>
            <xdr:cNvSpPr txBox="1"/>
          </xdr:nvSpPr>
          <xdr:spPr>
            <a:xfrm>
              <a:off x="10686728" y="5150230"/>
              <a:ext cx="986167" cy="249452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𝑅𝑡</m:t>
                    </m:r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sSup>
                          <m:sSup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𝑡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pt-BR" sz="1100"/>
            </a:p>
            <a:p>
              <a:endParaRPr lang="en-US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</m:den>
                    </m:f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sSup>
                          <m:sSup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𝑡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𝑅𝑡</m:t>
                        </m:r>
                      </m:den>
                    </m:f>
                  </m:oMath>
                </m:oMathPara>
              </a14:m>
              <a:endParaRPr lang="pt-BR" sz="1100" b="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</m:den>
                    </m:f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pt-B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𝑅𝑡</m:t>
                    </m:r>
                  </m:oMath>
                </m:oMathPara>
              </a14:m>
              <a:endParaRPr lang="pt-BR" sz="1100"/>
            </a:p>
            <a:p>
              <a:endParaRPr lang="en-US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den>
                    </m:f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pt-B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𝑡</m:t>
                    </m:r>
                  </m:oMath>
                </m:oMathPara>
              </a14:m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𝑡</m:t>
                    </m:r>
                    <m:r>
                      <a:rPr lang="pt-B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den>
                    </m:f>
                  </m:oMath>
                </m:oMathPara>
              </a14:m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C488C4A4-6888-7A49-824E-7FC0EA72E69C}"/>
                </a:ext>
              </a:extLst>
            </xdr:cNvPr>
            <xdr:cNvSpPr txBox="1"/>
          </xdr:nvSpPr>
          <xdr:spPr>
            <a:xfrm>
              <a:off x="10686728" y="5150230"/>
              <a:ext cx="986167" cy="249452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5 𝑅𝑡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pt-BR" sz="1100" b="0" i="0">
                  <a:latin typeface="Cambria Math" panose="02040503050406030204" pitchFamily="18" charset="0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^</a:t>
              </a:r>
              <a:r>
                <a:rPr lang="pt-BR" sz="1100" b="0" i="0">
                  <a:latin typeface="Cambria Math" panose="02040503050406030204" pitchFamily="18" charset="0"/>
                </a:rPr>
                <a:t>2∗𝑡^2</a:t>
              </a:r>
              <a:r>
                <a:rPr lang="en-US" sz="1100" b="0" i="0">
                  <a:latin typeface="Cambria Math" panose="02040503050406030204" pitchFamily="18" charset="0"/>
                </a:rPr>
                <a:t>)/</a:t>
              </a:r>
              <a:r>
                <a:rPr lang="pt-BR" sz="1100" b="0" i="0">
                  <a:latin typeface="Cambria Math" panose="02040503050406030204" pitchFamily="18" charset="0"/>
                </a:rPr>
                <a:t>2</a:t>
              </a:r>
              <a:endParaRPr lang="pt-BR" sz="1100"/>
            </a:p>
            <a:p>
              <a:endParaRPr lang="en-US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5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pt-BR" sz="1100" b="0" i="0">
                  <a:latin typeface="Cambria Math" panose="02040503050406030204" pitchFamily="18" charset="0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^</a:t>
              </a:r>
              <a:r>
                <a:rPr lang="pt-BR" sz="1100" b="0" i="0">
                  <a:latin typeface="Cambria Math" panose="02040503050406030204" pitchFamily="18" charset="0"/>
                </a:rPr>
                <a:t>2∗𝑡^2</a:t>
              </a:r>
              <a:r>
                <a:rPr lang="en-US" sz="1100" b="0" i="0">
                  <a:latin typeface="Cambria Math" panose="02040503050406030204" pitchFamily="18" charset="0"/>
                </a:rPr>
                <a:t>)/</a:t>
              </a:r>
              <a:r>
                <a:rPr lang="pt-BR" sz="1100" b="0" i="0">
                  <a:latin typeface="Cambria Math" panose="02040503050406030204" pitchFamily="18" charset="0"/>
                </a:rPr>
                <a:t>𝑅𝑡</a:t>
              </a:r>
              <a:endParaRPr lang="pt-BR" sz="1100" b="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5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𝑅𝑡</a:t>
              </a:r>
              <a:endParaRPr lang="pt-BR" sz="1100"/>
            </a:p>
            <a:p>
              <a:endParaRPr lang="en-US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5𝑅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</a:t>
              </a: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𝑡≥2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5𝑅</a:t>
              </a:r>
              <a:endParaRPr lang="pt-BR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1433871</xdr:colOff>
      <xdr:row>8</xdr:row>
      <xdr:rowOff>0</xdr:rowOff>
    </xdr:from>
    <xdr:ext cx="1165768" cy="31803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5828EBB2-B265-0F43-ADDD-FD5F930EC716}"/>
                </a:ext>
              </a:extLst>
            </xdr:cNvPr>
            <xdr:cNvSpPr txBox="1"/>
          </xdr:nvSpPr>
          <xdr:spPr>
            <a:xfrm>
              <a:off x="9036313" y="2867742"/>
              <a:ext cx="1165768" cy="31803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𝑅𝑡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𝑅𝑡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5828EBB2-B265-0F43-ADDD-FD5F930EC716}"/>
                </a:ext>
              </a:extLst>
            </xdr:cNvPr>
            <xdr:cNvSpPr txBox="1"/>
          </xdr:nvSpPr>
          <xdr:spPr>
            <a:xfrm>
              <a:off x="9036313" y="2867742"/>
              <a:ext cx="1165768" cy="31803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b="0" i="0">
                  <a:latin typeface="Cambria Math" panose="02040503050406030204" pitchFamily="18" charset="0"/>
                </a:rPr>
                <a:t>10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</a:rPr>
                <a:t>100∗𝑅𝑡=1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</a:rPr>
                <a:t>10∗𝑅𝑡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1433871</xdr:colOff>
      <xdr:row>11</xdr:row>
      <xdr:rowOff>0</xdr:rowOff>
    </xdr:from>
    <xdr:ext cx="451086" cy="3386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5480321-79DC-4047-8778-A1543A27B5EE}"/>
                </a:ext>
              </a:extLst>
            </xdr:cNvPr>
            <xdr:cNvSpPr txBox="1"/>
          </xdr:nvSpPr>
          <xdr:spPr>
            <a:xfrm>
              <a:off x="9036313" y="3482258"/>
              <a:ext cx="451086" cy="33861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sSup>
                          <m:sSup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𝑡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5480321-79DC-4047-8778-A1543A27B5EE}"/>
                </a:ext>
              </a:extLst>
            </xdr:cNvPr>
            <xdr:cNvSpPr txBox="1"/>
          </xdr:nvSpPr>
          <xdr:spPr>
            <a:xfrm>
              <a:off x="9036313" y="3482258"/>
              <a:ext cx="451086" cy="33861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pt-BR" sz="1100" b="0" i="0">
                  <a:latin typeface="Cambria Math" panose="02040503050406030204" pitchFamily="18" charset="0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^</a:t>
              </a:r>
              <a:r>
                <a:rPr lang="pt-BR" sz="1100" b="0" i="0">
                  <a:latin typeface="Cambria Math" panose="02040503050406030204" pitchFamily="18" charset="0"/>
                </a:rPr>
                <a:t>2∗𝑡^2</a:t>
              </a:r>
              <a:r>
                <a:rPr lang="en-US" sz="1100" b="0" i="0">
                  <a:latin typeface="Cambria Math" panose="02040503050406030204" pitchFamily="18" charset="0"/>
                </a:rPr>
                <a:t>)/</a:t>
              </a:r>
              <a:r>
                <a:rPr lang="pt-BR" sz="1100" b="0" i="0">
                  <a:latin typeface="Cambria Math" panose="02040503050406030204" pitchFamily="18" charset="0"/>
                </a:rPr>
                <a:t>2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</xdr:col>
      <xdr:colOff>0</xdr:colOff>
      <xdr:row>11</xdr:row>
      <xdr:rowOff>0</xdr:rowOff>
    </xdr:from>
    <xdr:ext cx="451086" cy="3386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8EF3D8C-8898-914E-9DC9-826A8BDE6277}"/>
                </a:ext>
              </a:extLst>
            </xdr:cNvPr>
            <xdr:cNvSpPr txBox="1"/>
          </xdr:nvSpPr>
          <xdr:spPr>
            <a:xfrm>
              <a:off x="12120599" y="3482258"/>
              <a:ext cx="451086" cy="33861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sSup>
                          <m:sSup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𝑡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8EF3D8C-8898-914E-9DC9-826A8BDE6277}"/>
                </a:ext>
              </a:extLst>
            </xdr:cNvPr>
            <xdr:cNvSpPr txBox="1"/>
          </xdr:nvSpPr>
          <xdr:spPr>
            <a:xfrm>
              <a:off x="12120599" y="3482258"/>
              <a:ext cx="451086" cy="33861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pt-BR" sz="1100" b="0" i="0">
                  <a:latin typeface="Cambria Math" panose="02040503050406030204" pitchFamily="18" charset="0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^</a:t>
              </a:r>
              <a:r>
                <a:rPr lang="pt-BR" sz="1100" b="0" i="0">
                  <a:latin typeface="Cambria Math" panose="02040503050406030204" pitchFamily="18" charset="0"/>
                </a:rPr>
                <a:t>2∗𝑡^2</a:t>
              </a:r>
              <a:r>
                <a:rPr lang="en-US" sz="1100" b="0" i="0">
                  <a:latin typeface="Cambria Math" panose="02040503050406030204" pitchFamily="18" charset="0"/>
                </a:rPr>
                <a:t>)/</a:t>
              </a:r>
              <a:r>
                <a:rPr lang="pt-BR" sz="1100" b="0" i="0">
                  <a:latin typeface="Cambria Math" panose="02040503050406030204" pitchFamily="18" charset="0"/>
                </a:rPr>
                <a:t>2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</xdr:col>
      <xdr:colOff>0</xdr:colOff>
      <xdr:row>8</xdr:row>
      <xdr:rowOff>0</xdr:rowOff>
    </xdr:from>
    <xdr:ext cx="1087669" cy="31803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1F22101E-09D0-A54C-9184-E3D0FD19DFB2}"/>
                </a:ext>
              </a:extLst>
            </xdr:cNvPr>
            <xdr:cNvSpPr txBox="1"/>
          </xdr:nvSpPr>
          <xdr:spPr>
            <a:xfrm>
              <a:off x="12120599" y="2867742"/>
              <a:ext cx="1087669" cy="31803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𝑅𝑡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𝑅𝑡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1F22101E-09D0-A54C-9184-E3D0FD19DFB2}"/>
                </a:ext>
              </a:extLst>
            </xdr:cNvPr>
            <xdr:cNvSpPr txBox="1"/>
          </xdr:nvSpPr>
          <xdr:spPr>
            <a:xfrm>
              <a:off x="12120599" y="2867742"/>
              <a:ext cx="1087669" cy="31803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b="0" i="0">
                  <a:latin typeface="Cambria Math" panose="02040503050406030204" pitchFamily="18" charset="0"/>
                </a:rPr>
                <a:t>20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</a:rPr>
                <a:t>100∗𝑅𝑡=1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 panose="02040503050406030204" pitchFamily="18" charset="0"/>
                </a:rPr>
                <a:t>5∗𝑅𝑡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2</xdr:row>
      <xdr:rowOff>204838</xdr:rowOff>
    </xdr:from>
    <xdr:ext cx="451086" cy="3386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FECD571-8027-874D-AA8F-0382A04ED5E8}"/>
                </a:ext>
              </a:extLst>
            </xdr:cNvPr>
            <xdr:cNvSpPr txBox="1"/>
          </xdr:nvSpPr>
          <xdr:spPr>
            <a:xfrm>
              <a:off x="9861521" y="1843548"/>
              <a:ext cx="451086" cy="33861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sSup>
                          <m:sSup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𝑡</m:t>
                            </m:r>
                          </m:e>
                          <m:sup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FECD571-8027-874D-AA8F-0382A04ED5E8}"/>
                </a:ext>
              </a:extLst>
            </xdr:cNvPr>
            <xdr:cNvSpPr txBox="1"/>
          </xdr:nvSpPr>
          <xdr:spPr>
            <a:xfrm>
              <a:off x="9861521" y="1843548"/>
              <a:ext cx="451086" cy="33861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pt-BR" sz="1100" b="0" i="0">
                  <a:latin typeface="Cambria Math" panose="02040503050406030204" pitchFamily="18" charset="0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^</a:t>
              </a:r>
              <a:r>
                <a:rPr lang="pt-BR" sz="1100" b="0" i="0">
                  <a:latin typeface="Cambria Math" panose="02040503050406030204" pitchFamily="18" charset="0"/>
                </a:rPr>
                <a:t>2∗𝑡^2</a:t>
              </a:r>
              <a:r>
                <a:rPr lang="en-US" sz="1100" b="0" i="0">
                  <a:latin typeface="Cambria Math" panose="02040503050406030204" pitchFamily="18" charset="0"/>
                </a:rPr>
                <a:t>)/</a:t>
              </a:r>
              <a:r>
                <a:rPr lang="pt-BR" sz="1100" b="0" i="0">
                  <a:latin typeface="Cambria Math" panose="02040503050406030204" pitchFamily="18" charset="0"/>
                </a:rPr>
                <a:t>2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2</xdr:row>
      <xdr:rowOff>127000</xdr:rowOff>
    </xdr:from>
    <xdr:to>
      <xdr:col>16</xdr:col>
      <xdr:colOff>304800</xdr:colOff>
      <xdr:row>25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9DF65FA-A7CD-A249-B33E-827187AC1B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1</xdr:row>
      <xdr:rowOff>0</xdr:rowOff>
    </xdr:from>
    <xdr:to>
      <xdr:col>34</xdr:col>
      <xdr:colOff>774700</xdr:colOff>
      <xdr:row>50</xdr:row>
      <xdr:rowOff>192406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897471B-5B93-C012-9924-7C34637C7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87300" y="203200"/>
          <a:ext cx="16459200" cy="101492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www.loriferber.com/research/presidential-facts-statistics/presidential-birthdate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zoomScale="250" zoomScaleNormal="250" workbookViewId="0"/>
  </sheetViews>
  <sheetFormatPr baseColWidth="10" defaultRowHeight="16" x14ac:dyDescent="0.2"/>
  <cols>
    <col min="2" max="2" width="10.83203125" style="4"/>
    <col min="3" max="3" width="12" bestFit="1" customWidth="1"/>
  </cols>
  <sheetData>
    <row r="1" spans="1:3" x14ac:dyDescent="0.2">
      <c r="A1" s="5" t="s">
        <v>0</v>
      </c>
      <c r="B1" s="3"/>
      <c r="C1" s="1"/>
    </row>
    <row r="2" spans="1:3" x14ac:dyDescent="0.2">
      <c r="A2" s="5" t="s">
        <v>2</v>
      </c>
      <c r="B2" s="6" t="s">
        <v>1</v>
      </c>
      <c r="C2" s="5" t="s">
        <v>3</v>
      </c>
    </row>
    <row r="3" spans="1:3" x14ac:dyDescent="0.2">
      <c r="A3" s="7">
        <v>1960</v>
      </c>
      <c r="B3" s="8">
        <v>100.6</v>
      </c>
      <c r="C3" s="27">
        <f>LN(B4/B3)/(A4-A3)</f>
        <v>2.0831443962732489E-2</v>
      </c>
    </row>
    <row r="4" spans="1:3" x14ac:dyDescent="0.2">
      <c r="A4" s="7">
        <v>1975</v>
      </c>
      <c r="B4" s="8">
        <v>137.5</v>
      </c>
    </row>
    <row r="5" spans="1:3" x14ac:dyDescent="0.2">
      <c r="A5" s="7">
        <v>1990</v>
      </c>
      <c r="B5" s="8">
        <v>187.7</v>
      </c>
      <c r="C5" s="27">
        <f>LN(B6/B5)/(A6-A5)</f>
        <v>1.8125545861195708E-2</v>
      </c>
    </row>
    <row r="6" spans="1:3" x14ac:dyDescent="0.2">
      <c r="A6" s="7">
        <v>2000</v>
      </c>
      <c r="B6" s="8">
        <v>225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36043-075F-D145-86B7-EE90078D9F31}">
  <sheetPr>
    <pageSetUpPr fitToPage="1"/>
  </sheetPr>
  <dimension ref="B1:AM29"/>
  <sheetViews>
    <sheetView zoomScale="38" zoomScaleNormal="38" workbookViewId="0"/>
  </sheetViews>
  <sheetFormatPr baseColWidth="10" defaultRowHeight="65" customHeight="1" x14ac:dyDescent="0.2"/>
  <sheetData>
    <row r="1" spans="2:38" ht="65" customHeight="1" thickBot="1" x14ac:dyDescent="0.35">
      <c r="C1" s="43">
        <v>130</v>
      </c>
    </row>
    <row r="2" spans="2:38" ht="65" customHeight="1" thickBot="1" x14ac:dyDescent="0.35">
      <c r="C2" s="43">
        <v>125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</row>
    <row r="3" spans="2:38" ht="65" customHeight="1" thickBot="1" x14ac:dyDescent="0.35">
      <c r="C3" s="43">
        <v>120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</row>
    <row r="4" spans="2:38" ht="65" customHeight="1" thickBot="1" x14ac:dyDescent="0.35">
      <c r="C4" s="43">
        <v>115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2:38" ht="65" customHeight="1" thickBot="1" x14ac:dyDescent="0.35">
      <c r="C5" s="43">
        <v>110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2:38" ht="65" customHeight="1" thickBot="1" x14ac:dyDescent="0.35">
      <c r="C6" s="43">
        <v>105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</row>
    <row r="7" spans="2:38" ht="65" customHeight="1" thickBot="1" x14ac:dyDescent="0.35">
      <c r="C7" s="43">
        <v>100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</row>
    <row r="8" spans="2:38" ht="65" customHeight="1" thickBot="1" x14ac:dyDescent="0.35">
      <c r="C8" s="43">
        <v>95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</row>
    <row r="9" spans="2:38" ht="65" customHeight="1" thickBot="1" x14ac:dyDescent="0.35">
      <c r="C9" s="43">
        <v>90</v>
      </c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2:38" ht="65" customHeight="1" thickBot="1" x14ac:dyDescent="0.35">
      <c r="C10" s="43">
        <v>85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</row>
    <row r="11" spans="2:38" ht="65" customHeight="1" thickBot="1" x14ac:dyDescent="0.35">
      <c r="C11" s="43">
        <v>80</v>
      </c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2:38" ht="65" customHeight="1" thickBot="1" x14ac:dyDescent="0.35">
      <c r="C12" s="43">
        <v>75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</row>
    <row r="13" spans="2:38" ht="65" customHeight="1" thickBot="1" x14ac:dyDescent="0.35">
      <c r="C13" s="43">
        <v>70</v>
      </c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</row>
    <row r="14" spans="2:38" ht="65" customHeight="1" thickBot="1" x14ac:dyDescent="0.35">
      <c r="B14" s="55" t="s">
        <v>217</v>
      </c>
      <c r="C14" s="43">
        <v>65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spans="2:38" ht="65" customHeight="1" thickBot="1" x14ac:dyDescent="0.35">
      <c r="C15" s="43">
        <v>60</v>
      </c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</row>
    <row r="16" spans="2:38" ht="65" customHeight="1" thickBot="1" x14ac:dyDescent="0.35">
      <c r="C16" s="43">
        <v>55</v>
      </c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</row>
    <row r="17" spans="3:39" ht="65" customHeight="1" thickBot="1" x14ac:dyDescent="0.35">
      <c r="C17" s="43">
        <v>50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spans="3:39" ht="65" customHeight="1" thickBot="1" x14ac:dyDescent="0.35">
      <c r="C18" s="43">
        <v>45</v>
      </c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spans="3:39" ht="65" customHeight="1" thickBot="1" x14ac:dyDescent="0.35">
      <c r="C19" s="43">
        <v>40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3:39" ht="65" customHeight="1" thickBot="1" x14ac:dyDescent="0.35">
      <c r="C20" s="43">
        <v>35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3:39" ht="65" customHeight="1" thickBot="1" x14ac:dyDescent="0.35">
      <c r="C21" s="43">
        <v>30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3:39" ht="65" customHeight="1" thickBot="1" x14ac:dyDescent="0.35">
      <c r="C22" s="43">
        <v>25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</row>
    <row r="23" spans="3:39" ht="65" customHeight="1" thickBot="1" x14ac:dyDescent="0.35">
      <c r="C23" s="43">
        <v>20</v>
      </c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</row>
    <row r="24" spans="3:39" ht="65" customHeight="1" thickBot="1" x14ac:dyDescent="0.35">
      <c r="C24" s="43">
        <v>15</v>
      </c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</row>
    <row r="25" spans="3:39" ht="65" customHeight="1" thickBot="1" x14ac:dyDescent="0.35">
      <c r="C25" s="43">
        <v>10</v>
      </c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</row>
    <row r="26" spans="3:39" ht="65" customHeight="1" thickBot="1" x14ac:dyDescent="0.35">
      <c r="C26" s="43">
        <v>5</v>
      </c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</row>
    <row r="27" spans="3:39" ht="65" customHeight="1" thickBot="1" x14ac:dyDescent="0.35">
      <c r="C27" s="43">
        <v>0</v>
      </c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</row>
    <row r="28" spans="3:39" ht="65" customHeight="1" x14ac:dyDescent="0.2">
      <c r="D28" s="54">
        <v>1855</v>
      </c>
      <c r="E28" s="54">
        <v>1860</v>
      </c>
      <c r="F28" s="54">
        <v>1865</v>
      </c>
      <c r="G28" s="54">
        <v>1870</v>
      </c>
      <c r="H28" s="54">
        <v>1875</v>
      </c>
      <c r="I28" s="54">
        <v>1880</v>
      </c>
      <c r="J28" s="54">
        <v>1885</v>
      </c>
      <c r="K28" s="54">
        <v>1890</v>
      </c>
      <c r="L28" s="54">
        <v>1895</v>
      </c>
      <c r="M28" s="54">
        <v>1900</v>
      </c>
      <c r="N28" s="54">
        <v>1905</v>
      </c>
      <c r="O28" s="54">
        <v>1910</v>
      </c>
      <c r="P28" s="54">
        <v>1915</v>
      </c>
      <c r="Q28" s="54">
        <v>1920</v>
      </c>
      <c r="R28" s="54">
        <v>1925</v>
      </c>
      <c r="S28" s="54">
        <v>1930</v>
      </c>
      <c r="T28" s="54">
        <v>1935</v>
      </c>
      <c r="U28" s="54">
        <v>1940</v>
      </c>
      <c r="V28" s="54">
        <v>1945</v>
      </c>
      <c r="W28" s="54">
        <v>1950</v>
      </c>
      <c r="X28" s="54">
        <v>1955</v>
      </c>
      <c r="Y28" s="54">
        <v>1960</v>
      </c>
      <c r="Z28" s="54">
        <v>1965</v>
      </c>
      <c r="AA28" s="54">
        <v>1970</v>
      </c>
      <c r="AB28" s="54">
        <v>1975</v>
      </c>
      <c r="AC28" s="54">
        <v>1980</v>
      </c>
      <c r="AD28" s="54">
        <v>1985</v>
      </c>
      <c r="AE28" s="54">
        <v>1990</v>
      </c>
      <c r="AF28" s="54">
        <v>1995</v>
      </c>
      <c r="AG28" s="54">
        <v>2000</v>
      </c>
      <c r="AH28" s="54">
        <v>2005</v>
      </c>
      <c r="AI28" s="54">
        <v>2010</v>
      </c>
      <c r="AJ28" s="54">
        <v>2015</v>
      </c>
      <c r="AK28" s="54">
        <v>2020</v>
      </c>
      <c r="AL28" s="54">
        <v>2025</v>
      </c>
      <c r="AM28" s="54">
        <v>2030</v>
      </c>
    </row>
    <row r="29" spans="3:39" ht="65" customHeight="1" x14ac:dyDescent="0.2">
      <c r="U29" s="55" t="s">
        <v>2</v>
      </c>
    </row>
  </sheetData>
  <pageMargins left="0.7" right="0.7" top="0.75" bottom="0.75" header="0.3" footer="0.3"/>
  <pageSetup scale="27" orientation="landscape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37CE8-A110-7C4B-8C1F-93F7AA2884FD}">
  <sheetPr>
    <pageSetUpPr fitToPage="1"/>
  </sheetPr>
  <dimension ref="A1:AE21"/>
  <sheetViews>
    <sheetView zoomScale="38" zoomScaleNormal="38" workbookViewId="0"/>
  </sheetViews>
  <sheetFormatPr baseColWidth="10" defaultRowHeight="65" customHeight="1" x14ac:dyDescent="0.2"/>
  <sheetData>
    <row r="1" spans="1:31" ht="65" customHeight="1" thickBot="1" x14ac:dyDescent="0.25">
      <c r="A1" s="1"/>
    </row>
    <row r="2" spans="1:31" ht="65" customHeight="1" thickBot="1" x14ac:dyDescent="0.25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</row>
    <row r="3" spans="1:31" ht="65" customHeight="1" thickBot="1" x14ac:dyDescent="0.25"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</row>
    <row r="4" spans="1:31" ht="65" customHeight="1" thickBot="1" x14ac:dyDescent="0.25"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</row>
    <row r="5" spans="1:31" ht="65" customHeight="1" thickBot="1" x14ac:dyDescent="0.25"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</row>
    <row r="6" spans="1:31" ht="65" customHeight="1" thickBot="1" x14ac:dyDescent="0.25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</row>
    <row r="7" spans="1:31" ht="65" customHeight="1" thickBot="1" x14ac:dyDescent="0.25"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</row>
    <row r="8" spans="1:31" ht="65" customHeight="1" thickBot="1" x14ac:dyDescent="0.25"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pans="1:31" ht="65" customHeight="1" thickBot="1" x14ac:dyDescent="0.25"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pans="1:31" ht="65" customHeight="1" thickBot="1" x14ac:dyDescent="0.25"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pans="1:31" ht="65" customHeight="1" thickBo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pans="1:31" ht="65" customHeight="1" thickBot="1" x14ac:dyDescent="0.25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pans="1:31" ht="65" customHeight="1" thickBot="1" x14ac:dyDescent="0.25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pans="1:31" ht="65" customHeight="1" thickBot="1" x14ac:dyDescent="0.25"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pans="1:31" ht="65" customHeight="1" thickBot="1" x14ac:dyDescent="0.25"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pans="1:31" ht="65" customHeight="1" thickBot="1" x14ac:dyDescent="0.25"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pans="2:31" ht="65" customHeight="1" thickBot="1" x14ac:dyDescent="0.25"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pans="2:31" ht="65" customHeight="1" thickBot="1" x14ac:dyDescent="0.25"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pans="2:31" ht="65" customHeight="1" thickBot="1" x14ac:dyDescent="0.25"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pans="2:31" ht="65" customHeight="1" thickBo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pans="2:31" ht="65" customHeight="1" thickBot="1" x14ac:dyDescent="0.25"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</sheetData>
  <pageMargins left="0.7" right="0.7" top="0.75" bottom="0.75" header="0.3" footer="0.3"/>
  <pageSetup scale="2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zoomScale="170" zoomScaleNormal="170" workbookViewId="0"/>
  </sheetViews>
  <sheetFormatPr baseColWidth="10" defaultRowHeight="16" x14ac:dyDescent="0.2"/>
  <cols>
    <col min="1" max="1" width="14.6640625" customWidth="1"/>
    <col min="2" max="2" width="13.83203125" bestFit="1" customWidth="1"/>
    <col min="3" max="3" width="12.1640625" customWidth="1"/>
    <col min="4" max="4" width="13.83203125" bestFit="1" customWidth="1"/>
  </cols>
  <sheetData>
    <row r="1" spans="1:8" ht="17" thickBot="1" x14ac:dyDescent="0.25">
      <c r="A1" s="9" t="s">
        <v>21</v>
      </c>
    </row>
    <row r="2" spans="1:8" ht="18" thickBot="1" x14ac:dyDescent="0.25">
      <c r="A2" s="10" t="s">
        <v>2</v>
      </c>
      <c r="B2" s="11" t="s">
        <v>1</v>
      </c>
      <c r="C2" s="10" t="s">
        <v>2</v>
      </c>
      <c r="D2" s="11" t="s">
        <v>1</v>
      </c>
      <c r="E2" s="10" t="s">
        <v>2</v>
      </c>
      <c r="F2" s="11" t="s">
        <v>1</v>
      </c>
      <c r="G2" s="10" t="s">
        <v>2</v>
      </c>
      <c r="H2" s="10" t="s">
        <v>1</v>
      </c>
    </row>
    <row r="3" spans="1:8" x14ac:dyDescent="0.2">
      <c r="A3" s="12">
        <v>1790</v>
      </c>
      <c r="B3" s="13">
        <v>3.9289999999999998</v>
      </c>
      <c r="C3" s="12">
        <v>1850</v>
      </c>
      <c r="D3" s="13">
        <v>23.192</v>
      </c>
      <c r="E3" s="12">
        <v>1910</v>
      </c>
      <c r="F3" s="13">
        <v>91.971999999999994</v>
      </c>
      <c r="G3" s="12">
        <v>1970</v>
      </c>
      <c r="H3" s="12">
        <v>203.21199999999999</v>
      </c>
    </row>
    <row r="4" spans="1:8" x14ac:dyDescent="0.2">
      <c r="A4" s="12">
        <v>1800</v>
      </c>
      <c r="B4" s="13">
        <v>5.3079999999999998</v>
      </c>
      <c r="C4" s="12">
        <v>1860</v>
      </c>
      <c r="D4" s="13">
        <v>31.443000000000001</v>
      </c>
      <c r="E4" s="12">
        <v>1920</v>
      </c>
      <c r="F4" s="13">
        <v>105.711</v>
      </c>
      <c r="G4" s="12">
        <v>1980</v>
      </c>
      <c r="H4" s="12">
        <v>226.54599999999999</v>
      </c>
    </row>
    <row r="5" spans="1:8" x14ac:dyDescent="0.2">
      <c r="A5" s="12">
        <v>1810</v>
      </c>
      <c r="B5" s="18">
        <v>7.24</v>
      </c>
      <c r="C5" s="12">
        <v>1870</v>
      </c>
      <c r="D5" s="13">
        <v>39.817999999999998</v>
      </c>
      <c r="E5" s="12">
        <v>1930</v>
      </c>
      <c r="F5" s="13">
        <v>122.77500000000001</v>
      </c>
      <c r="G5" s="12">
        <v>1990</v>
      </c>
      <c r="H5" s="12">
        <v>248.71</v>
      </c>
    </row>
    <row r="6" spans="1:8" x14ac:dyDescent="0.2">
      <c r="A6" s="12">
        <v>1820</v>
      </c>
      <c r="B6" s="13">
        <v>9.6379999999999999</v>
      </c>
      <c r="C6" s="12">
        <v>1880</v>
      </c>
      <c r="D6" s="13">
        <v>50.155999999999999</v>
      </c>
      <c r="E6" s="12">
        <v>1940</v>
      </c>
      <c r="F6" s="13">
        <v>131.66900000000001</v>
      </c>
      <c r="G6" s="12">
        <v>2000</v>
      </c>
      <c r="H6" s="12">
        <v>281.42099999999999</v>
      </c>
    </row>
    <row r="7" spans="1:8" x14ac:dyDescent="0.2">
      <c r="A7" s="12">
        <v>1830</v>
      </c>
      <c r="B7" s="13">
        <v>12.866</v>
      </c>
      <c r="C7" s="12">
        <v>1890</v>
      </c>
      <c r="D7" s="13">
        <v>62.948</v>
      </c>
      <c r="E7" s="12">
        <v>1950</v>
      </c>
      <c r="F7" s="13">
        <v>150.697</v>
      </c>
      <c r="G7" s="12">
        <v>2010</v>
      </c>
      <c r="H7" s="12">
        <v>308.745</v>
      </c>
    </row>
    <row r="8" spans="1:8" ht="17" thickBot="1" x14ac:dyDescent="0.25">
      <c r="A8" s="14">
        <v>1840</v>
      </c>
      <c r="B8" s="15">
        <v>17.068999999999999</v>
      </c>
      <c r="C8" s="14">
        <v>1900</v>
      </c>
      <c r="D8" s="15">
        <v>75.995000000000005</v>
      </c>
      <c r="E8" s="14">
        <v>1960</v>
      </c>
      <c r="F8" s="15">
        <v>178.464</v>
      </c>
      <c r="G8" s="14"/>
      <c r="H8" s="14"/>
    </row>
    <row r="10" spans="1:8" x14ac:dyDescent="0.2">
      <c r="A10" s="5" t="s">
        <v>6</v>
      </c>
      <c r="B10" s="5" t="s">
        <v>7</v>
      </c>
      <c r="C10" s="1" t="s">
        <v>5</v>
      </c>
      <c r="D10" s="5" t="s">
        <v>4</v>
      </c>
    </row>
    <row r="11" spans="1:8" x14ac:dyDescent="0.2">
      <c r="A11" s="7">
        <v>1790</v>
      </c>
      <c r="B11" s="7">
        <v>1900</v>
      </c>
      <c r="C11" s="27">
        <f>LN(D8/B3)/(B11-A11)</f>
        <v>2.6929841891564565E-2</v>
      </c>
      <c r="D11" s="26">
        <f>LN(2)/C11</f>
        <v>25.738999261524256</v>
      </c>
    </row>
    <row r="12" spans="1:8" x14ac:dyDescent="0.2">
      <c r="A12" s="7">
        <v>1900</v>
      </c>
      <c r="B12" s="7">
        <v>1950</v>
      </c>
      <c r="C12" s="27">
        <f>LN(F7/D8)/(B12-A12)</f>
        <v>1.3692072993713542E-2</v>
      </c>
      <c r="D12" s="26">
        <f t="shared" ref="D12:D14" si="0">LN(2)/C12</f>
        <v>50.623976433531347</v>
      </c>
    </row>
    <row r="13" spans="1:8" x14ac:dyDescent="0.2">
      <c r="A13" s="7">
        <v>1950</v>
      </c>
      <c r="B13" s="7">
        <v>2000</v>
      </c>
      <c r="C13" s="27">
        <f>LN(H6/F7)/(B13-A13)</f>
        <v>1.249161140854825E-2</v>
      </c>
      <c r="D13" s="26">
        <f t="shared" si="0"/>
        <v>55.489012417213949</v>
      </c>
    </row>
    <row r="14" spans="1:8" x14ac:dyDescent="0.2">
      <c r="A14" s="7">
        <v>1790</v>
      </c>
      <c r="B14" s="7">
        <v>2000</v>
      </c>
      <c r="C14" s="27">
        <f>LN(H6/B3)/(B14-A14)</f>
        <v>2.0340318229453293E-2</v>
      </c>
      <c r="D14" s="26">
        <f t="shared" si="0"/>
        <v>34.077499316419285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636DC-3642-8B44-B8FF-8AD477B3A134}">
  <dimension ref="B13:G29"/>
  <sheetViews>
    <sheetView showGridLines="0" zoomScale="200" zoomScaleNormal="200" workbookViewId="0"/>
  </sheetViews>
  <sheetFormatPr baseColWidth="10" defaultRowHeight="16" x14ac:dyDescent="0.2"/>
  <cols>
    <col min="2" max="2" width="10.83203125" customWidth="1"/>
    <col min="4" max="4" width="22.33203125" bestFit="1" customWidth="1"/>
    <col min="5" max="5" width="23.5" bestFit="1" customWidth="1"/>
  </cols>
  <sheetData>
    <row r="13" spans="2:7" x14ac:dyDescent="0.2">
      <c r="E13" t="s">
        <v>32</v>
      </c>
      <c r="F13">
        <v>3.5000000000000003E-2</v>
      </c>
      <c r="G13" t="s">
        <v>38</v>
      </c>
    </row>
    <row r="15" spans="2:7" x14ac:dyDescent="0.2">
      <c r="B15" s="19" t="s">
        <v>39</v>
      </c>
      <c r="C15" s="38">
        <v>20</v>
      </c>
      <c r="D15" t="s">
        <v>40</v>
      </c>
      <c r="E15" s="31" t="s">
        <v>33</v>
      </c>
      <c r="F15" s="30">
        <f>EXP(F13*C15)</f>
        <v>2.0137527074704766</v>
      </c>
      <c r="G15" t="s">
        <v>41</v>
      </c>
    </row>
    <row r="16" spans="2:7" x14ac:dyDescent="0.2">
      <c r="F16" s="2"/>
    </row>
    <row r="17" spans="2:7" x14ac:dyDescent="0.2">
      <c r="B17" s="19" t="s">
        <v>39</v>
      </c>
      <c r="C17" s="38">
        <v>10</v>
      </c>
      <c r="D17" t="s">
        <v>42</v>
      </c>
      <c r="E17" s="31" t="s">
        <v>36</v>
      </c>
      <c r="F17" s="30">
        <f>SQRT(F15)</f>
        <v>1.4190675485932573</v>
      </c>
    </row>
    <row r="18" spans="2:7" x14ac:dyDescent="0.2">
      <c r="D18" t="s">
        <v>43</v>
      </c>
      <c r="E18" s="31" t="s">
        <v>44</v>
      </c>
      <c r="F18" s="30">
        <f>F15^(1/2)</f>
        <v>1.4190675485932573</v>
      </c>
    </row>
    <row r="19" spans="2:7" x14ac:dyDescent="0.2">
      <c r="D19" t="s">
        <v>45</v>
      </c>
      <c r="E19" s="31" t="s">
        <v>46</v>
      </c>
      <c r="F19" s="30">
        <f>EXP(F13*C15/2)</f>
        <v>1.4190675485932573</v>
      </c>
    </row>
    <row r="20" spans="2:7" x14ac:dyDescent="0.2">
      <c r="D20" t="s">
        <v>47</v>
      </c>
      <c r="E20" s="31" t="s">
        <v>46</v>
      </c>
      <c r="F20" s="30">
        <f>EXP(F13*C17)</f>
        <v>1.4190675485932573</v>
      </c>
    </row>
    <row r="22" spans="2:7" x14ac:dyDescent="0.2">
      <c r="D22" t="s">
        <v>231</v>
      </c>
      <c r="E22" s="31" t="s">
        <v>35</v>
      </c>
      <c r="F22" s="32">
        <f>LN(F17)</f>
        <v>0.35000000000000009</v>
      </c>
      <c r="G22" t="s">
        <v>48</v>
      </c>
    </row>
    <row r="23" spans="2:7" x14ac:dyDescent="0.2">
      <c r="G23" t="s">
        <v>49</v>
      </c>
    </row>
    <row r="24" spans="2:7" x14ac:dyDescent="0.2">
      <c r="G24" t="s">
        <v>50</v>
      </c>
    </row>
    <row r="26" spans="2:7" x14ac:dyDescent="0.2">
      <c r="E26" t="s">
        <v>240</v>
      </c>
      <c r="F26">
        <f>C15/2</f>
        <v>10</v>
      </c>
    </row>
    <row r="27" spans="2:7" x14ac:dyDescent="0.2">
      <c r="E27" s="31" t="s">
        <v>51</v>
      </c>
      <c r="F27" s="31">
        <f>F13*F26</f>
        <v>0.35000000000000003</v>
      </c>
      <c r="G27" t="s">
        <v>52</v>
      </c>
    </row>
    <row r="29" spans="2:7" x14ac:dyDescent="0.2">
      <c r="C29" s="39" t="s">
        <v>53</v>
      </c>
      <c r="D29" s="31"/>
      <c r="E29" s="31" t="s">
        <v>34</v>
      </c>
      <c r="F29" s="29">
        <f>LN(2)/F13</f>
        <v>19.804205158855577</v>
      </c>
      <c r="G29" t="s">
        <v>54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zoomScale="250" zoomScaleNormal="250" workbookViewId="0"/>
  </sheetViews>
  <sheetFormatPr baseColWidth="10" defaultRowHeight="16" x14ac:dyDescent="0.2"/>
  <sheetData>
    <row r="1" spans="1:4" x14ac:dyDescent="0.2">
      <c r="A1" s="5" t="s">
        <v>11</v>
      </c>
      <c r="B1" s="5" t="s">
        <v>1</v>
      </c>
      <c r="C1" s="5" t="s">
        <v>5</v>
      </c>
      <c r="D1" s="5" t="s">
        <v>1</v>
      </c>
    </row>
    <row r="2" spans="1:4" x14ac:dyDescent="0.2">
      <c r="A2" s="5"/>
      <c r="B2" s="5">
        <v>2012</v>
      </c>
      <c r="C2" s="16" t="s">
        <v>12</v>
      </c>
      <c r="D2" s="5">
        <v>2020</v>
      </c>
    </row>
    <row r="3" spans="1:4" x14ac:dyDescent="0.2">
      <c r="A3" t="s">
        <v>8</v>
      </c>
      <c r="B3" s="7">
        <v>194</v>
      </c>
      <c r="C3" s="7">
        <v>1.0999999999999999E-2</v>
      </c>
      <c r="D3" s="28">
        <f>EXP(C3*(D$2-B$2))*B3</f>
        <v>211.84569567347032</v>
      </c>
    </row>
    <row r="4" spans="1:4" x14ac:dyDescent="0.2">
      <c r="A4" t="s">
        <v>9</v>
      </c>
      <c r="B4" s="7">
        <v>188</v>
      </c>
      <c r="C4" s="7">
        <v>2.1000000000000001E-2</v>
      </c>
      <c r="D4" s="28">
        <f t="shared" ref="D4:D5" si="0">EXP(C4*(D$2-B$2))*B4</f>
        <v>222.39208280178843</v>
      </c>
    </row>
    <row r="5" spans="1:4" x14ac:dyDescent="0.2">
      <c r="A5" t="s">
        <v>10</v>
      </c>
      <c r="B5" s="7">
        <v>170</v>
      </c>
      <c r="C5" s="7">
        <v>2.4E-2</v>
      </c>
      <c r="D5" s="28">
        <f t="shared" si="0"/>
        <v>205.98398788403307</v>
      </c>
    </row>
  </sheetData>
  <pageMargins left="0.75" right="0.75" top="1" bottom="1" header="0.5" footer="0.5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9147A-DC86-8F42-AEC0-CE8AE9BB67CB}">
  <dimension ref="B2:K46"/>
  <sheetViews>
    <sheetView showGridLines="0" zoomScale="147" zoomScaleNormal="147" workbookViewId="0"/>
  </sheetViews>
  <sheetFormatPr baseColWidth="10" defaultRowHeight="16" x14ac:dyDescent="0.2"/>
  <cols>
    <col min="2" max="2" width="18.83203125" customWidth="1"/>
    <col min="5" max="5" width="18.83203125" customWidth="1"/>
    <col min="8" max="8" width="11.83203125" customWidth="1"/>
    <col min="10" max="10" width="20" bestFit="1" customWidth="1"/>
    <col min="11" max="11" width="24.33203125" bestFit="1" customWidth="1"/>
  </cols>
  <sheetData>
    <row r="2" spans="2:11" x14ac:dyDescent="0.2">
      <c r="B2" s="1" t="s">
        <v>246</v>
      </c>
      <c r="H2" s="19" t="s">
        <v>32</v>
      </c>
      <c r="I2">
        <f>21/1000</f>
        <v>2.1000000000000001E-2</v>
      </c>
    </row>
    <row r="3" spans="2:11" x14ac:dyDescent="0.2">
      <c r="B3" s="38" t="s">
        <v>241</v>
      </c>
      <c r="D3" s="57" t="s">
        <v>233</v>
      </c>
      <c r="H3" s="19" t="s">
        <v>55</v>
      </c>
    </row>
    <row r="4" spans="2:11" x14ac:dyDescent="0.2">
      <c r="B4" s="38" t="s">
        <v>242</v>
      </c>
      <c r="D4" s="38"/>
    </row>
    <row r="5" spans="2:11" x14ac:dyDescent="0.2">
      <c r="H5" t="s">
        <v>232</v>
      </c>
    </row>
    <row r="6" spans="2:11" x14ac:dyDescent="0.2">
      <c r="H6" t="s">
        <v>245</v>
      </c>
    </row>
    <row r="7" spans="2:11" x14ac:dyDescent="0.2">
      <c r="B7" s="1" t="s">
        <v>247</v>
      </c>
      <c r="E7" s="1" t="s">
        <v>234</v>
      </c>
      <c r="H7" s="32">
        <f>1/(5*$I$2)</f>
        <v>9.5238095238095237</v>
      </c>
      <c r="I7" t="s">
        <v>238</v>
      </c>
    </row>
    <row r="8" spans="2:11" x14ac:dyDescent="0.2">
      <c r="H8" s="32">
        <f>2/(5*$I$2)</f>
        <v>19.047619047619047</v>
      </c>
      <c r="I8" s="38" t="s">
        <v>239</v>
      </c>
    </row>
    <row r="9" spans="2:11" x14ac:dyDescent="0.2">
      <c r="B9" s="38" t="s">
        <v>236</v>
      </c>
      <c r="E9" s="38" t="s">
        <v>237</v>
      </c>
    </row>
    <row r="10" spans="2:11" x14ac:dyDescent="0.2">
      <c r="F10" s="38"/>
    </row>
    <row r="12" spans="2:11" x14ac:dyDescent="0.2">
      <c r="B12" s="38" t="s">
        <v>235</v>
      </c>
      <c r="C12" s="38"/>
      <c r="E12" s="38" t="s">
        <v>235</v>
      </c>
    </row>
    <row r="15" spans="2:11" ht="83" customHeight="1" x14ac:dyDescent="0.2">
      <c r="B15" s="58" t="s">
        <v>243</v>
      </c>
      <c r="E15" s="58" t="s">
        <v>244</v>
      </c>
      <c r="H15" s="1" t="s">
        <v>252</v>
      </c>
      <c r="I15" s="1"/>
      <c r="J15" s="1"/>
      <c r="K15" s="1"/>
    </row>
    <row r="16" spans="2:11" x14ac:dyDescent="0.2">
      <c r="C16" s="38"/>
      <c r="H16" s="5" t="s">
        <v>248</v>
      </c>
      <c r="I16" s="5" t="s">
        <v>249</v>
      </c>
      <c r="J16" s="5" t="s">
        <v>250</v>
      </c>
      <c r="K16" s="5" t="s">
        <v>251</v>
      </c>
    </row>
    <row r="17" spans="3:11" x14ac:dyDescent="0.2">
      <c r="C17" s="38"/>
      <c r="F17" s="38"/>
      <c r="H17" s="7">
        <v>1</v>
      </c>
      <c r="I17" s="2">
        <f>$I$2*H17</f>
        <v>2.1000000000000001E-2</v>
      </c>
      <c r="J17" s="2">
        <f>I17*0.2</f>
        <v>4.2000000000000006E-3</v>
      </c>
      <c r="K17" s="2">
        <f>(($I$2^2)*(H17^2))/2</f>
        <v>2.2050000000000002E-4</v>
      </c>
    </row>
    <row r="18" spans="3:11" x14ac:dyDescent="0.2">
      <c r="C18" s="38"/>
      <c r="F18" s="38"/>
      <c r="H18" s="7">
        <v>2</v>
      </c>
      <c r="I18" s="2">
        <f t="shared" ref="I18:I46" si="0">$I$2*H18</f>
        <v>4.2000000000000003E-2</v>
      </c>
      <c r="J18" s="2">
        <f t="shared" ref="J18:J46" si="1">I18*0.2</f>
        <v>8.4000000000000012E-3</v>
      </c>
      <c r="K18" s="2">
        <f t="shared" ref="K18:K46" si="2">(($I$2^2)*(H18^2))/2</f>
        <v>8.8200000000000008E-4</v>
      </c>
    </row>
    <row r="19" spans="3:11" x14ac:dyDescent="0.2">
      <c r="C19" s="38"/>
      <c r="F19" s="38"/>
      <c r="H19" s="7">
        <v>3</v>
      </c>
      <c r="I19" s="2">
        <f t="shared" si="0"/>
        <v>6.3E-2</v>
      </c>
      <c r="J19" s="2">
        <f t="shared" si="1"/>
        <v>1.26E-2</v>
      </c>
      <c r="K19" s="2">
        <f t="shared" si="2"/>
        <v>1.9845000000000002E-3</v>
      </c>
    </row>
    <row r="20" spans="3:11" x14ac:dyDescent="0.2">
      <c r="C20" s="38"/>
      <c r="F20" s="38"/>
      <c r="H20" s="7">
        <v>4</v>
      </c>
      <c r="I20" s="2">
        <f t="shared" si="0"/>
        <v>8.4000000000000005E-2</v>
      </c>
      <c r="J20" s="2">
        <f t="shared" si="1"/>
        <v>1.6800000000000002E-2</v>
      </c>
      <c r="K20" s="2">
        <f t="shared" si="2"/>
        <v>3.5280000000000003E-3</v>
      </c>
    </row>
    <row r="21" spans="3:11" x14ac:dyDescent="0.2">
      <c r="F21" s="38"/>
      <c r="H21" s="7">
        <v>5</v>
      </c>
      <c r="I21" s="2">
        <f t="shared" si="0"/>
        <v>0.10500000000000001</v>
      </c>
      <c r="J21" s="2">
        <f t="shared" si="1"/>
        <v>2.1000000000000005E-2</v>
      </c>
      <c r="K21" s="2">
        <f t="shared" si="2"/>
        <v>5.5125000000000009E-3</v>
      </c>
    </row>
    <row r="22" spans="3:11" x14ac:dyDescent="0.2">
      <c r="H22" s="7">
        <v>6</v>
      </c>
      <c r="I22" s="2">
        <f t="shared" si="0"/>
        <v>0.126</v>
      </c>
      <c r="J22" s="2">
        <f t="shared" si="1"/>
        <v>2.52E-2</v>
      </c>
      <c r="K22" s="2">
        <f t="shared" si="2"/>
        <v>7.9380000000000006E-3</v>
      </c>
    </row>
    <row r="23" spans="3:11" x14ac:dyDescent="0.2">
      <c r="H23" s="7">
        <v>7</v>
      </c>
      <c r="I23" s="2">
        <f t="shared" si="0"/>
        <v>0.14700000000000002</v>
      </c>
      <c r="J23" s="2">
        <f t="shared" si="1"/>
        <v>2.9400000000000006E-2</v>
      </c>
      <c r="K23" s="2">
        <f t="shared" si="2"/>
        <v>1.0804500000000002E-2</v>
      </c>
    </row>
    <row r="24" spans="3:11" x14ac:dyDescent="0.2">
      <c r="H24" s="7">
        <v>8</v>
      </c>
      <c r="I24" s="2">
        <f t="shared" si="0"/>
        <v>0.16800000000000001</v>
      </c>
      <c r="J24" s="2">
        <f t="shared" si="1"/>
        <v>3.3600000000000005E-2</v>
      </c>
      <c r="K24" s="2">
        <f t="shared" si="2"/>
        <v>1.4112000000000001E-2</v>
      </c>
    </row>
    <row r="25" spans="3:11" x14ac:dyDescent="0.2">
      <c r="H25" s="7">
        <v>9</v>
      </c>
      <c r="I25" s="2">
        <f t="shared" si="0"/>
        <v>0.189</v>
      </c>
      <c r="J25" s="2">
        <f t="shared" si="1"/>
        <v>3.78E-2</v>
      </c>
      <c r="K25" s="2">
        <f t="shared" si="2"/>
        <v>1.7860500000000001E-2</v>
      </c>
    </row>
    <row r="26" spans="3:11" x14ac:dyDescent="0.2">
      <c r="H26" s="7">
        <v>10</v>
      </c>
      <c r="I26" s="2">
        <f t="shared" si="0"/>
        <v>0.21000000000000002</v>
      </c>
      <c r="J26" s="2">
        <f t="shared" si="1"/>
        <v>4.200000000000001E-2</v>
      </c>
      <c r="K26" s="2">
        <f t="shared" si="2"/>
        <v>2.2050000000000004E-2</v>
      </c>
    </row>
    <row r="27" spans="3:11" x14ac:dyDescent="0.2">
      <c r="H27" s="7">
        <v>11</v>
      </c>
      <c r="I27" s="2">
        <f t="shared" si="0"/>
        <v>0.23100000000000001</v>
      </c>
      <c r="J27" s="2">
        <f t="shared" si="1"/>
        <v>4.6200000000000005E-2</v>
      </c>
      <c r="K27" s="2">
        <f t="shared" si="2"/>
        <v>2.6680500000000003E-2</v>
      </c>
    </row>
    <row r="28" spans="3:11" x14ac:dyDescent="0.2">
      <c r="H28" s="7">
        <v>12</v>
      </c>
      <c r="I28" s="2">
        <f t="shared" si="0"/>
        <v>0.252</v>
      </c>
      <c r="J28" s="2">
        <f t="shared" si="1"/>
        <v>5.04E-2</v>
      </c>
      <c r="K28" s="2">
        <f t="shared" si="2"/>
        <v>3.1752000000000002E-2</v>
      </c>
    </row>
    <row r="29" spans="3:11" x14ac:dyDescent="0.2">
      <c r="H29" s="7">
        <v>13</v>
      </c>
      <c r="I29" s="2">
        <f t="shared" si="0"/>
        <v>0.27300000000000002</v>
      </c>
      <c r="J29" s="2">
        <f t="shared" si="1"/>
        <v>5.460000000000001E-2</v>
      </c>
      <c r="K29" s="2">
        <f t="shared" si="2"/>
        <v>3.7264500000000006E-2</v>
      </c>
    </row>
    <row r="30" spans="3:11" x14ac:dyDescent="0.2">
      <c r="H30" s="7">
        <v>14</v>
      </c>
      <c r="I30" s="2">
        <f t="shared" si="0"/>
        <v>0.29400000000000004</v>
      </c>
      <c r="J30" s="2">
        <f t="shared" si="1"/>
        <v>5.8800000000000012E-2</v>
      </c>
      <c r="K30" s="2">
        <f t="shared" si="2"/>
        <v>4.3218000000000006E-2</v>
      </c>
    </row>
    <row r="31" spans="3:11" x14ac:dyDescent="0.2">
      <c r="H31" s="7">
        <v>15</v>
      </c>
      <c r="I31" s="2">
        <f t="shared" si="0"/>
        <v>0.315</v>
      </c>
      <c r="J31" s="2">
        <f t="shared" si="1"/>
        <v>6.3E-2</v>
      </c>
      <c r="K31" s="2">
        <f t="shared" si="2"/>
        <v>4.9612500000000004E-2</v>
      </c>
    </row>
    <row r="32" spans="3:11" x14ac:dyDescent="0.2">
      <c r="H32" s="7">
        <v>16</v>
      </c>
      <c r="I32" s="2">
        <f t="shared" si="0"/>
        <v>0.33600000000000002</v>
      </c>
      <c r="J32" s="2">
        <f t="shared" si="1"/>
        <v>6.720000000000001E-2</v>
      </c>
      <c r="K32" s="2">
        <f t="shared" si="2"/>
        <v>5.6448000000000005E-2</v>
      </c>
    </row>
    <row r="33" spans="8:11" x14ac:dyDescent="0.2">
      <c r="H33" s="7">
        <v>17</v>
      </c>
      <c r="I33" s="2">
        <f t="shared" si="0"/>
        <v>0.35700000000000004</v>
      </c>
      <c r="J33" s="2">
        <f t="shared" si="1"/>
        <v>7.1400000000000005E-2</v>
      </c>
      <c r="K33" s="2">
        <f t="shared" si="2"/>
        <v>6.3724500000000003E-2</v>
      </c>
    </row>
    <row r="34" spans="8:11" x14ac:dyDescent="0.2">
      <c r="H34" s="7">
        <v>18</v>
      </c>
      <c r="I34" s="2">
        <f t="shared" si="0"/>
        <v>0.378</v>
      </c>
      <c r="J34" s="2">
        <f t="shared" si="1"/>
        <v>7.5600000000000001E-2</v>
      </c>
      <c r="K34" s="2">
        <f t="shared" si="2"/>
        <v>7.1442000000000005E-2</v>
      </c>
    </row>
    <row r="35" spans="8:11" x14ac:dyDescent="0.2">
      <c r="H35" s="59">
        <v>19</v>
      </c>
      <c r="I35" s="30">
        <f t="shared" si="0"/>
        <v>0.39900000000000002</v>
      </c>
      <c r="J35" s="30">
        <f t="shared" si="1"/>
        <v>7.980000000000001E-2</v>
      </c>
      <c r="K35" s="30">
        <f t="shared" si="2"/>
        <v>7.9600500000000005E-2</v>
      </c>
    </row>
    <row r="36" spans="8:11" x14ac:dyDescent="0.2">
      <c r="H36" s="59">
        <v>20</v>
      </c>
      <c r="I36" s="30">
        <f t="shared" si="0"/>
        <v>0.42000000000000004</v>
      </c>
      <c r="J36" s="30">
        <f t="shared" si="1"/>
        <v>8.4000000000000019E-2</v>
      </c>
      <c r="K36" s="30">
        <f t="shared" si="2"/>
        <v>8.8200000000000014E-2</v>
      </c>
    </row>
    <row r="37" spans="8:11" x14ac:dyDescent="0.2">
      <c r="H37" s="7">
        <v>21</v>
      </c>
      <c r="I37" s="2">
        <f t="shared" si="0"/>
        <v>0.441</v>
      </c>
      <c r="J37" s="2">
        <f t="shared" si="1"/>
        <v>8.8200000000000001E-2</v>
      </c>
      <c r="K37" s="2">
        <f t="shared" si="2"/>
        <v>9.7240500000000007E-2</v>
      </c>
    </row>
    <row r="38" spans="8:11" x14ac:dyDescent="0.2">
      <c r="H38" s="7">
        <v>22</v>
      </c>
      <c r="I38" s="2">
        <f t="shared" si="0"/>
        <v>0.46200000000000002</v>
      </c>
      <c r="J38" s="2">
        <f t="shared" si="1"/>
        <v>9.240000000000001E-2</v>
      </c>
      <c r="K38" s="2">
        <f t="shared" si="2"/>
        <v>0.10672200000000001</v>
      </c>
    </row>
    <row r="39" spans="8:11" x14ac:dyDescent="0.2">
      <c r="H39" s="7">
        <v>23</v>
      </c>
      <c r="I39" s="2">
        <f t="shared" si="0"/>
        <v>0.48300000000000004</v>
      </c>
      <c r="J39" s="2">
        <f t="shared" si="1"/>
        <v>9.6600000000000019E-2</v>
      </c>
      <c r="K39" s="2">
        <f t="shared" si="2"/>
        <v>0.11664450000000001</v>
      </c>
    </row>
    <row r="40" spans="8:11" x14ac:dyDescent="0.2">
      <c r="H40" s="7">
        <v>24</v>
      </c>
      <c r="I40" s="2">
        <f t="shared" si="0"/>
        <v>0.504</v>
      </c>
      <c r="J40" s="2">
        <f t="shared" si="1"/>
        <v>0.1008</v>
      </c>
      <c r="K40" s="2">
        <f t="shared" si="2"/>
        <v>0.12700800000000001</v>
      </c>
    </row>
    <row r="41" spans="8:11" x14ac:dyDescent="0.2">
      <c r="H41" s="7">
        <v>25</v>
      </c>
      <c r="I41" s="2">
        <f t="shared" si="0"/>
        <v>0.52500000000000002</v>
      </c>
      <c r="J41" s="2">
        <f t="shared" si="1"/>
        <v>0.10500000000000001</v>
      </c>
      <c r="K41" s="2">
        <f t="shared" si="2"/>
        <v>0.1378125</v>
      </c>
    </row>
    <row r="42" spans="8:11" x14ac:dyDescent="0.2">
      <c r="H42" s="7">
        <v>26</v>
      </c>
      <c r="I42" s="2">
        <f t="shared" si="0"/>
        <v>0.54600000000000004</v>
      </c>
      <c r="J42" s="2">
        <f t="shared" si="1"/>
        <v>0.10920000000000002</v>
      </c>
      <c r="K42" s="2">
        <f t="shared" si="2"/>
        <v>0.14905800000000002</v>
      </c>
    </row>
    <row r="43" spans="8:11" x14ac:dyDescent="0.2">
      <c r="H43" s="7">
        <v>27</v>
      </c>
      <c r="I43" s="2">
        <f t="shared" si="0"/>
        <v>0.56700000000000006</v>
      </c>
      <c r="J43" s="2">
        <f t="shared" si="1"/>
        <v>0.11340000000000001</v>
      </c>
      <c r="K43" s="2">
        <f t="shared" si="2"/>
        <v>0.16074450000000001</v>
      </c>
    </row>
    <row r="44" spans="8:11" x14ac:dyDescent="0.2">
      <c r="H44" s="7">
        <v>28</v>
      </c>
      <c r="I44" s="2">
        <f t="shared" si="0"/>
        <v>0.58800000000000008</v>
      </c>
      <c r="J44" s="2">
        <f t="shared" si="1"/>
        <v>0.11760000000000002</v>
      </c>
      <c r="K44" s="2">
        <f t="shared" si="2"/>
        <v>0.17287200000000003</v>
      </c>
    </row>
    <row r="45" spans="8:11" x14ac:dyDescent="0.2">
      <c r="H45" s="7">
        <v>29</v>
      </c>
      <c r="I45" s="2">
        <f t="shared" si="0"/>
        <v>0.60899999999999999</v>
      </c>
      <c r="J45" s="2">
        <f t="shared" si="1"/>
        <v>0.12180000000000001</v>
      </c>
      <c r="K45" s="2">
        <f t="shared" si="2"/>
        <v>0.18544050000000001</v>
      </c>
    </row>
    <row r="46" spans="8:11" x14ac:dyDescent="0.2">
      <c r="H46" s="7">
        <v>30</v>
      </c>
      <c r="I46" s="2">
        <f t="shared" si="0"/>
        <v>0.63</v>
      </c>
      <c r="J46" s="2">
        <f t="shared" si="1"/>
        <v>0.126</v>
      </c>
      <c r="K46" s="2">
        <f t="shared" si="2"/>
        <v>0.19845000000000002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3924B-2203-3345-95EC-A71A02D8A170}">
  <dimension ref="A1:H27"/>
  <sheetViews>
    <sheetView zoomScale="140" zoomScaleNormal="140" workbookViewId="0"/>
  </sheetViews>
  <sheetFormatPr baseColWidth="10" defaultRowHeight="16" x14ac:dyDescent="0.2"/>
  <cols>
    <col min="1" max="1" width="14.6640625" customWidth="1"/>
    <col min="2" max="2" width="13.83203125" bestFit="1" customWidth="1"/>
    <col min="3" max="3" width="12.1640625" customWidth="1"/>
    <col min="4" max="4" width="13.83203125" bestFit="1" customWidth="1"/>
    <col min="7" max="7" width="18.33203125" bestFit="1" customWidth="1"/>
    <col min="8" max="8" width="18.1640625" bestFit="1" customWidth="1"/>
  </cols>
  <sheetData>
    <row r="1" spans="1:8" x14ac:dyDescent="0.2">
      <c r="A1" s="9" t="s">
        <v>21</v>
      </c>
    </row>
    <row r="2" spans="1:8" x14ac:dyDescent="0.2">
      <c r="A2" s="22" t="s">
        <v>2</v>
      </c>
      <c r="B2" s="22" t="s">
        <v>1</v>
      </c>
      <c r="C2" s="22" t="s">
        <v>5</v>
      </c>
      <c r="D2" s="22" t="s">
        <v>17</v>
      </c>
      <c r="F2" s="22"/>
      <c r="G2" s="22" t="s">
        <v>19</v>
      </c>
      <c r="H2" s="22" t="s">
        <v>20</v>
      </c>
    </row>
    <row r="3" spans="1:8" x14ac:dyDescent="0.2">
      <c r="A3" s="23">
        <v>1790</v>
      </c>
      <c r="B3" s="24">
        <v>3.9289999999999998</v>
      </c>
      <c r="C3" s="19"/>
      <c r="D3" s="19"/>
      <c r="F3" s="23">
        <v>1900</v>
      </c>
      <c r="G3" s="24">
        <v>75.995000000000005</v>
      </c>
      <c r="H3" s="21">
        <f>G3</f>
        <v>75.995000000000005</v>
      </c>
    </row>
    <row r="4" spans="1:8" x14ac:dyDescent="0.2">
      <c r="A4" s="23">
        <v>1800</v>
      </c>
      <c r="B4" s="24">
        <v>5.3079999999999998</v>
      </c>
      <c r="C4" s="20">
        <f>(1/(A4-A3))*LN(B4/B3)</f>
        <v>3.0083017589363843E-2</v>
      </c>
      <c r="D4" s="19"/>
      <c r="F4" s="23">
        <v>1910</v>
      </c>
      <c r="G4" s="24">
        <v>91.971999999999994</v>
      </c>
      <c r="H4" s="21">
        <f>EXP($C$27*10)*H3</f>
        <v>86.624784576857706</v>
      </c>
    </row>
    <row r="5" spans="1:8" x14ac:dyDescent="0.2">
      <c r="A5" s="23">
        <v>1810</v>
      </c>
      <c r="B5" s="24">
        <v>7.24</v>
      </c>
      <c r="C5" s="20">
        <f t="shared" ref="C5:C25" si="0">(1/(A5-A4))*LN(B5/B4)</f>
        <v>3.1040608992766394E-2</v>
      </c>
      <c r="D5" s="19"/>
      <c r="F5" s="23">
        <v>1920</v>
      </c>
      <c r="G5" s="24">
        <v>105.711</v>
      </c>
      <c r="H5" s="21">
        <f t="shared" ref="H5:H14" si="1">EXP($C$27*10)*H4</f>
        <v>98.741408026672858</v>
      </c>
    </row>
    <row r="6" spans="1:8" x14ac:dyDescent="0.2">
      <c r="A6" s="23">
        <v>1820</v>
      </c>
      <c r="B6" s="24">
        <v>9.6379999999999999</v>
      </c>
      <c r="C6" s="20">
        <f t="shared" si="0"/>
        <v>2.86092411820516E-2</v>
      </c>
      <c r="D6" s="19"/>
      <c r="F6" s="23">
        <v>1930</v>
      </c>
      <c r="G6" s="24">
        <v>122.77500000000001</v>
      </c>
      <c r="H6" s="21">
        <f t="shared" si="1"/>
        <v>112.55284162281919</v>
      </c>
    </row>
    <row r="7" spans="1:8" x14ac:dyDescent="0.2">
      <c r="A7" s="23">
        <v>1830</v>
      </c>
      <c r="B7" s="24">
        <v>12.866</v>
      </c>
      <c r="C7" s="20">
        <f t="shared" si="0"/>
        <v>2.888745547706676E-2</v>
      </c>
      <c r="D7" s="19"/>
      <c r="F7" s="23">
        <v>1940</v>
      </c>
      <c r="G7" s="24">
        <v>131.66900000000001</v>
      </c>
      <c r="H7" s="21">
        <f t="shared" si="1"/>
        <v>128.29614657661548</v>
      </c>
    </row>
    <row r="8" spans="1:8" x14ac:dyDescent="0.2">
      <c r="A8" s="23">
        <v>1840</v>
      </c>
      <c r="B8" s="24">
        <v>17.068999999999999</v>
      </c>
      <c r="C8" s="20">
        <f t="shared" si="0"/>
        <v>2.8267577979338716E-2</v>
      </c>
      <c r="D8" s="19"/>
      <c r="F8" s="23">
        <v>1950</v>
      </c>
      <c r="G8" s="24">
        <v>150.697</v>
      </c>
      <c r="H8" s="21">
        <f t="shared" si="1"/>
        <v>146.24154298625271</v>
      </c>
    </row>
    <row r="9" spans="1:8" x14ac:dyDescent="0.2">
      <c r="A9" s="23">
        <v>1850</v>
      </c>
      <c r="B9" s="24">
        <v>23.192</v>
      </c>
      <c r="C9" s="20">
        <f t="shared" si="0"/>
        <v>3.0654343883715851E-2</v>
      </c>
      <c r="D9" s="19"/>
      <c r="F9" s="23">
        <v>1960</v>
      </c>
      <c r="G9" s="24">
        <v>178.464</v>
      </c>
      <c r="H9" s="21">
        <f t="shared" si="1"/>
        <v>166.69704792909292</v>
      </c>
    </row>
    <row r="10" spans="1:8" x14ac:dyDescent="0.2">
      <c r="A10" s="23">
        <v>1860</v>
      </c>
      <c r="B10" s="24">
        <v>31.443000000000001</v>
      </c>
      <c r="C10" s="20">
        <f t="shared" si="0"/>
        <v>3.043689912367957E-2</v>
      </c>
      <c r="D10" s="19"/>
      <c r="F10" s="23">
        <v>1970</v>
      </c>
      <c r="G10" s="24">
        <v>203.21199999999999</v>
      </c>
      <c r="H10" s="21">
        <f t="shared" si="1"/>
        <v>190.01376230614903</v>
      </c>
    </row>
    <row r="11" spans="1:8" x14ac:dyDescent="0.2">
      <c r="A11" s="23">
        <v>1870</v>
      </c>
      <c r="B11" s="24">
        <v>39.817999999999998</v>
      </c>
      <c r="C11" s="20">
        <f t="shared" si="0"/>
        <v>2.3614268850145469E-2</v>
      </c>
      <c r="D11" s="19"/>
      <c r="F11" s="23">
        <v>1980</v>
      </c>
      <c r="G11" s="24">
        <v>226.54599999999999</v>
      </c>
      <c r="H11" s="21">
        <f t="shared" si="1"/>
        <v>216.59189718281996</v>
      </c>
    </row>
    <row r="12" spans="1:8" x14ac:dyDescent="0.2">
      <c r="A12" s="23">
        <v>1880</v>
      </c>
      <c r="B12" s="24">
        <v>50.155999999999999</v>
      </c>
      <c r="C12" s="20">
        <f t="shared" si="0"/>
        <v>2.3081907697068669E-2</v>
      </c>
      <c r="D12" s="19"/>
      <c r="F12" s="23">
        <v>1990</v>
      </c>
      <c r="G12" s="24">
        <v>248.71</v>
      </c>
      <c r="H12" s="21">
        <f t="shared" si="1"/>
        <v>246.88764306276323</v>
      </c>
    </row>
    <row r="13" spans="1:8" x14ac:dyDescent="0.2">
      <c r="A13" s="23">
        <v>1890</v>
      </c>
      <c r="B13" s="24">
        <v>62.948</v>
      </c>
      <c r="C13" s="20">
        <f t="shared" si="0"/>
        <v>2.2717084041032651E-2</v>
      </c>
      <c r="D13" s="19"/>
      <c r="F13" s="23">
        <v>2000</v>
      </c>
      <c r="G13" s="24">
        <v>281.42099999999999</v>
      </c>
      <c r="H13" s="21">
        <f t="shared" si="1"/>
        <v>281.42099999999999</v>
      </c>
    </row>
    <row r="14" spans="1:8" x14ac:dyDescent="0.2">
      <c r="A14" s="23">
        <v>1900</v>
      </c>
      <c r="B14" s="24">
        <v>75.995000000000005</v>
      </c>
      <c r="C14" s="20">
        <f t="shared" si="0"/>
        <v>1.8835855990980654E-2</v>
      </c>
      <c r="D14" s="34">
        <f>B14</f>
        <v>75.995000000000005</v>
      </c>
      <c r="F14" s="23">
        <v>2010</v>
      </c>
      <c r="G14" s="24">
        <v>308.745</v>
      </c>
      <c r="H14" s="21">
        <f t="shared" si="1"/>
        <v>320.78470294629739</v>
      </c>
    </row>
    <row r="15" spans="1:8" x14ac:dyDescent="0.2">
      <c r="A15" s="23">
        <v>1910</v>
      </c>
      <c r="B15" s="24">
        <v>91.971999999999994</v>
      </c>
      <c r="C15" s="20">
        <f t="shared" si="0"/>
        <v>1.9081663425132997E-2</v>
      </c>
      <c r="D15" s="34">
        <f>EXP($C$27*10)*D14</f>
        <v>86.624784576857706</v>
      </c>
    </row>
    <row r="16" spans="1:8" x14ac:dyDescent="0.2">
      <c r="A16" s="23">
        <v>1920</v>
      </c>
      <c r="B16" s="24">
        <v>105.711</v>
      </c>
      <c r="C16" s="20">
        <f t="shared" si="0"/>
        <v>1.3922477267903972E-2</v>
      </c>
      <c r="D16" s="34">
        <f t="shared" ref="D16:D25" si="2">EXP($C$27*10)*D15</f>
        <v>98.741408026672858</v>
      </c>
      <c r="G16" s="22" t="s">
        <v>5</v>
      </c>
    </row>
    <row r="17" spans="1:7" x14ac:dyDescent="0.2">
      <c r="A17" s="23">
        <v>1930</v>
      </c>
      <c r="B17" s="24">
        <v>122.77500000000001</v>
      </c>
      <c r="C17" s="20">
        <f t="shared" si="0"/>
        <v>1.4964445634651406E-2</v>
      </c>
      <c r="D17" s="34">
        <f t="shared" si="2"/>
        <v>112.55284162281919</v>
      </c>
      <c r="F17" s="7" t="s">
        <v>18</v>
      </c>
      <c r="G17" s="20">
        <f>(1/(F13-F3))*LN(G13/G3)</f>
        <v>1.3091842201130896E-2</v>
      </c>
    </row>
    <row r="18" spans="1:7" x14ac:dyDescent="0.2">
      <c r="A18" s="23">
        <v>1940</v>
      </c>
      <c r="B18" s="24">
        <v>131.66900000000001</v>
      </c>
      <c r="C18" s="20">
        <f t="shared" si="0"/>
        <v>6.9937785669666941E-3</v>
      </c>
      <c r="D18" s="34">
        <f t="shared" si="2"/>
        <v>128.29614657661548</v>
      </c>
    </row>
    <row r="19" spans="1:7" x14ac:dyDescent="0.2">
      <c r="A19" s="23">
        <v>1950</v>
      </c>
      <c r="B19" s="24">
        <v>150.697</v>
      </c>
      <c r="C19" s="20">
        <f t="shared" si="0"/>
        <v>1.3498000073912648E-2</v>
      </c>
      <c r="D19" s="34">
        <f t="shared" si="2"/>
        <v>146.24154298625271</v>
      </c>
    </row>
    <row r="20" spans="1:7" x14ac:dyDescent="0.2">
      <c r="A20" s="23">
        <v>1960</v>
      </c>
      <c r="B20" s="24">
        <v>178.464</v>
      </c>
      <c r="C20" s="20">
        <f t="shared" si="0"/>
        <v>1.6911570187304149E-2</v>
      </c>
      <c r="D20" s="34">
        <f t="shared" si="2"/>
        <v>166.69704792909292</v>
      </c>
    </row>
    <row r="21" spans="1:7" x14ac:dyDescent="0.2">
      <c r="A21" s="23">
        <v>1970</v>
      </c>
      <c r="B21" s="24">
        <v>203.21199999999999</v>
      </c>
      <c r="C21" s="20">
        <f t="shared" si="0"/>
        <v>1.2986286887160895E-2</v>
      </c>
      <c r="D21" s="34">
        <f t="shared" si="2"/>
        <v>190.01376230614903</v>
      </c>
    </row>
    <row r="22" spans="1:7" x14ac:dyDescent="0.2">
      <c r="A22" s="23">
        <v>1980</v>
      </c>
      <c r="B22" s="24">
        <v>226.54599999999999</v>
      </c>
      <c r="C22" s="20">
        <f t="shared" si="0"/>
        <v>1.0869824573197743E-2</v>
      </c>
      <c r="D22" s="34">
        <f t="shared" si="2"/>
        <v>216.59189718281996</v>
      </c>
    </row>
    <row r="23" spans="1:7" x14ac:dyDescent="0.2">
      <c r="A23" s="23">
        <v>1990</v>
      </c>
      <c r="B23" s="24">
        <v>248.71</v>
      </c>
      <c r="C23" s="20">
        <f t="shared" si="0"/>
        <v>9.3339544277519521E-3</v>
      </c>
      <c r="D23" s="34">
        <f t="shared" si="2"/>
        <v>246.88764306276323</v>
      </c>
    </row>
    <row r="24" spans="1:7" x14ac:dyDescent="0.2">
      <c r="A24" s="23">
        <v>2000</v>
      </c>
      <c r="B24" s="24">
        <v>281.42099999999999</v>
      </c>
      <c r="C24" s="20">
        <f t="shared" si="0"/>
        <v>1.2356420967326519E-2</v>
      </c>
      <c r="D24" s="34">
        <f t="shared" si="2"/>
        <v>281.42099999999999</v>
      </c>
    </row>
    <row r="25" spans="1:7" x14ac:dyDescent="0.2">
      <c r="A25" s="23">
        <v>2010</v>
      </c>
      <c r="B25" s="24">
        <v>308.745</v>
      </c>
      <c r="C25" s="20">
        <f t="shared" si="0"/>
        <v>9.2663924717559278E-3</v>
      </c>
      <c r="D25" s="34">
        <f t="shared" si="2"/>
        <v>320.78470294629739</v>
      </c>
    </row>
    <row r="27" spans="1:7" x14ac:dyDescent="0.2">
      <c r="A27" s="7" t="s">
        <v>18</v>
      </c>
      <c r="C27" s="33">
        <f>LN(B24/B14)/(A24-A14)</f>
        <v>1.3091842201130896E-2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6DBB0-F7D8-3247-8EB0-3E151ED56FDC}">
  <dimension ref="A1:D14"/>
  <sheetViews>
    <sheetView zoomScale="250" zoomScaleNormal="250" workbookViewId="0"/>
  </sheetViews>
  <sheetFormatPr baseColWidth="10" defaultRowHeight="16" x14ac:dyDescent="0.2"/>
  <cols>
    <col min="1" max="1" width="28.83203125" bestFit="1" customWidth="1"/>
  </cols>
  <sheetData>
    <row r="1" spans="1:4" x14ac:dyDescent="0.2">
      <c r="A1" s="1" t="s">
        <v>13</v>
      </c>
    </row>
    <row r="2" spans="1:4" x14ac:dyDescent="0.2">
      <c r="A2" t="s">
        <v>14</v>
      </c>
      <c r="B2">
        <v>76</v>
      </c>
    </row>
    <row r="3" spans="1:4" x14ac:dyDescent="0.2">
      <c r="A3" t="s">
        <v>15</v>
      </c>
      <c r="B3" s="17">
        <v>380000</v>
      </c>
    </row>
    <row r="4" spans="1:4" x14ac:dyDescent="0.2">
      <c r="A4" t="s">
        <v>2</v>
      </c>
      <c r="B4">
        <v>2012</v>
      </c>
    </row>
    <row r="6" spans="1:4" x14ac:dyDescent="0.2">
      <c r="A6" t="s">
        <v>16</v>
      </c>
      <c r="B6" s="2">
        <f>1/B2</f>
        <v>1.3157894736842105E-2</v>
      </c>
      <c r="D6" t="s">
        <v>56</v>
      </c>
    </row>
    <row r="7" spans="1:4" x14ac:dyDescent="0.2">
      <c r="A7" t="s">
        <v>1</v>
      </c>
      <c r="B7" s="40">
        <f>B3/B6</f>
        <v>28880000</v>
      </c>
      <c r="D7" s="41" t="s">
        <v>57</v>
      </c>
    </row>
    <row r="8" spans="1:4" x14ac:dyDescent="0.2">
      <c r="A8" t="s">
        <v>1</v>
      </c>
      <c r="B8" s="35">
        <f>B2*B3</f>
        <v>28880000</v>
      </c>
    </row>
    <row r="9" spans="1:4" x14ac:dyDescent="0.2">
      <c r="D9" t="s">
        <v>58</v>
      </c>
    </row>
    <row r="10" spans="1:4" x14ac:dyDescent="0.2">
      <c r="D10" t="s">
        <v>59</v>
      </c>
    </row>
    <row r="11" spans="1:4" x14ac:dyDescent="0.2">
      <c r="D11" s="31" t="s">
        <v>60</v>
      </c>
    </row>
    <row r="12" spans="1:4" x14ac:dyDescent="0.2">
      <c r="A12" t="s">
        <v>61</v>
      </c>
    </row>
    <row r="13" spans="1:4" x14ac:dyDescent="0.2">
      <c r="A13" t="s">
        <v>62</v>
      </c>
    </row>
    <row r="14" spans="1:4" x14ac:dyDescent="0.2">
      <c r="A14" t="s">
        <v>63</v>
      </c>
    </row>
  </sheetData>
  <pageMargins left="0.75" right="0.75" top="1" bottom="1" header="0.5" footer="0.5"/>
  <pageSetup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FD922-C7B9-174A-9140-FFF4893DA997}">
  <dimension ref="A1:G14"/>
  <sheetViews>
    <sheetView zoomScale="200" zoomScaleNormal="200" workbookViewId="0"/>
  </sheetViews>
  <sheetFormatPr baseColWidth="10" defaultRowHeight="16" x14ac:dyDescent="0.2"/>
  <sheetData>
    <row r="1" spans="1:7" x14ac:dyDescent="0.2">
      <c r="A1" s="5" t="s">
        <v>29</v>
      </c>
      <c r="B1" s="1" t="s">
        <v>11</v>
      </c>
      <c r="C1" s="5" t="s">
        <v>16</v>
      </c>
      <c r="D1" s="5" t="s">
        <v>32</v>
      </c>
      <c r="E1" s="5" t="s">
        <v>14</v>
      </c>
      <c r="F1" s="5" t="s">
        <v>30</v>
      </c>
      <c r="G1" s="5" t="s">
        <v>31</v>
      </c>
    </row>
    <row r="2" spans="1:7" x14ac:dyDescent="0.2">
      <c r="A2" s="7">
        <v>1</v>
      </c>
      <c r="B2" t="s">
        <v>22</v>
      </c>
      <c r="C2">
        <v>12</v>
      </c>
      <c r="D2">
        <v>5</v>
      </c>
      <c r="E2">
        <v>73</v>
      </c>
      <c r="F2" s="25">
        <f>C2/1000</f>
        <v>1.2E-2</v>
      </c>
      <c r="G2" s="36">
        <f>E2*F2</f>
        <v>0.876</v>
      </c>
    </row>
    <row r="3" spans="1:7" x14ac:dyDescent="0.2">
      <c r="A3" s="7">
        <v>2</v>
      </c>
      <c r="B3" t="s">
        <v>23</v>
      </c>
      <c r="C3">
        <v>22</v>
      </c>
      <c r="D3">
        <v>16</v>
      </c>
      <c r="E3">
        <v>65</v>
      </c>
      <c r="F3" s="25">
        <f t="shared" ref="F3:F11" si="0">C3/1000</f>
        <v>2.1999999999999999E-2</v>
      </c>
      <c r="G3" s="36">
        <f t="shared" ref="G3:G11" si="1">E3*F3</f>
        <v>1.43</v>
      </c>
    </row>
    <row r="4" spans="1:7" x14ac:dyDescent="0.2">
      <c r="A4" s="7">
        <v>3</v>
      </c>
      <c r="B4" t="s">
        <v>24</v>
      </c>
      <c r="C4">
        <v>13</v>
      </c>
      <c r="D4">
        <v>9</v>
      </c>
      <c r="E4">
        <v>78</v>
      </c>
      <c r="F4" s="25">
        <f t="shared" si="0"/>
        <v>1.2999999999999999E-2</v>
      </c>
      <c r="G4" s="36">
        <f t="shared" si="1"/>
        <v>1.014</v>
      </c>
    </row>
    <row r="5" spans="1:7" x14ac:dyDescent="0.2">
      <c r="A5" s="7">
        <v>4</v>
      </c>
      <c r="B5" t="s">
        <v>0</v>
      </c>
      <c r="C5">
        <v>19</v>
      </c>
      <c r="D5">
        <v>12</v>
      </c>
      <c r="E5">
        <v>71</v>
      </c>
      <c r="F5" s="25">
        <f t="shared" si="0"/>
        <v>1.9E-2</v>
      </c>
      <c r="G5" s="36">
        <f t="shared" si="1"/>
        <v>1.349</v>
      </c>
    </row>
    <row r="6" spans="1:7" x14ac:dyDescent="0.2">
      <c r="A6" s="7">
        <v>5</v>
      </c>
      <c r="B6" t="s">
        <v>8</v>
      </c>
      <c r="C6">
        <v>16</v>
      </c>
      <c r="D6">
        <v>11</v>
      </c>
      <c r="E6">
        <v>73</v>
      </c>
      <c r="F6" s="25">
        <f t="shared" si="0"/>
        <v>1.6E-2</v>
      </c>
      <c r="G6" s="36">
        <f t="shared" si="1"/>
        <v>1.1679999999999999</v>
      </c>
    </row>
    <row r="7" spans="1:7" x14ac:dyDescent="0.2">
      <c r="A7" s="7">
        <v>6</v>
      </c>
      <c r="B7" t="s">
        <v>9</v>
      </c>
      <c r="C7">
        <v>28</v>
      </c>
      <c r="D7">
        <v>21</v>
      </c>
      <c r="E7">
        <v>63</v>
      </c>
      <c r="F7" s="25">
        <f t="shared" si="0"/>
        <v>2.8000000000000001E-2</v>
      </c>
      <c r="G7" s="36">
        <f t="shared" si="1"/>
        <v>1.764</v>
      </c>
    </row>
    <row r="8" spans="1:7" x14ac:dyDescent="0.2">
      <c r="A8" s="7">
        <v>7</v>
      </c>
      <c r="B8" t="s">
        <v>10</v>
      </c>
      <c r="C8">
        <v>40</v>
      </c>
      <c r="D8">
        <v>24</v>
      </c>
      <c r="E8">
        <v>47</v>
      </c>
      <c r="F8" s="25">
        <f t="shared" si="0"/>
        <v>0.04</v>
      </c>
      <c r="G8" s="36">
        <f t="shared" si="1"/>
        <v>1.8800000000000001</v>
      </c>
    </row>
    <row r="9" spans="1:7" x14ac:dyDescent="0.2">
      <c r="A9" s="7">
        <v>8</v>
      </c>
      <c r="B9" t="s">
        <v>25</v>
      </c>
      <c r="C9">
        <v>23</v>
      </c>
      <c r="D9">
        <v>14</v>
      </c>
      <c r="E9">
        <v>65</v>
      </c>
      <c r="F9" s="25">
        <f t="shared" si="0"/>
        <v>2.3E-2</v>
      </c>
      <c r="G9" s="36">
        <f t="shared" si="1"/>
        <v>1.4949999999999999</v>
      </c>
    </row>
    <row r="10" spans="1:7" x14ac:dyDescent="0.2">
      <c r="A10" s="7">
        <v>9</v>
      </c>
      <c r="B10" t="s">
        <v>26</v>
      </c>
      <c r="C10">
        <v>12</v>
      </c>
      <c r="D10">
        <v>-1</v>
      </c>
      <c r="E10">
        <v>68</v>
      </c>
      <c r="F10" s="25">
        <f t="shared" si="0"/>
        <v>1.2E-2</v>
      </c>
      <c r="G10" s="36">
        <f t="shared" si="1"/>
        <v>0.81600000000000006</v>
      </c>
    </row>
    <row r="11" spans="1:7" x14ac:dyDescent="0.2">
      <c r="A11" s="7">
        <v>10</v>
      </c>
      <c r="B11" t="s">
        <v>27</v>
      </c>
      <c r="C11">
        <v>9</v>
      </c>
      <c r="D11">
        <v>0</v>
      </c>
      <c r="E11">
        <v>83</v>
      </c>
      <c r="F11" s="25">
        <f t="shared" si="0"/>
        <v>8.9999999999999993E-3</v>
      </c>
      <c r="G11" s="36">
        <f t="shared" si="1"/>
        <v>0.747</v>
      </c>
    </row>
    <row r="12" spans="1:7" x14ac:dyDescent="0.2">
      <c r="G12" s="31"/>
    </row>
    <row r="13" spans="1:7" x14ac:dyDescent="0.2">
      <c r="B13" t="s">
        <v>28</v>
      </c>
      <c r="C13">
        <v>20</v>
      </c>
      <c r="D13">
        <v>12</v>
      </c>
      <c r="E13">
        <v>69</v>
      </c>
      <c r="F13" s="25">
        <f t="shared" ref="F13" si="2">C13/1000</f>
        <v>0.02</v>
      </c>
      <c r="G13" s="36">
        <f t="shared" ref="G13" si="3">E13*F13</f>
        <v>1.3800000000000001</v>
      </c>
    </row>
    <row r="14" spans="1:7" x14ac:dyDescent="0.2">
      <c r="G14" s="37" t="s">
        <v>37</v>
      </c>
    </row>
  </sheetData>
  <pageMargins left="0.7" right="0.7" top="0.75" bottom="0.75" header="0.3" footer="0.3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B8104-2973-FB4C-A24D-2C273AE40244}">
  <dimension ref="B1:N49"/>
  <sheetViews>
    <sheetView workbookViewId="0"/>
  </sheetViews>
  <sheetFormatPr baseColWidth="10" defaultRowHeight="16" x14ac:dyDescent="0.2"/>
  <cols>
    <col min="2" max="2" width="6.1640625" bestFit="1" customWidth="1"/>
    <col min="3" max="3" width="17.6640625" bestFit="1" customWidth="1"/>
    <col min="4" max="4" width="10.6640625" bestFit="1" customWidth="1"/>
    <col min="7" max="7" width="6.5" bestFit="1" customWidth="1"/>
    <col min="8" max="8" width="10.5" bestFit="1" customWidth="1"/>
    <col min="12" max="12" width="17.5" bestFit="1" customWidth="1"/>
  </cols>
  <sheetData>
    <row r="1" spans="2:8" x14ac:dyDescent="0.2">
      <c r="B1" s="44" t="s">
        <v>212</v>
      </c>
    </row>
    <row r="2" spans="2:8" x14ac:dyDescent="0.2">
      <c r="C2" s="45" t="s">
        <v>64</v>
      </c>
      <c r="D2" s="45" t="s">
        <v>65</v>
      </c>
      <c r="E2" s="45" t="s">
        <v>66</v>
      </c>
      <c r="F2" s="45" t="s">
        <v>67</v>
      </c>
      <c r="G2" s="45" t="s">
        <v>68</v>
      </c>
      <c r="H2" s="45" t="s">
        <v>68</v>
      </c>
    </row>
    <row r="3" spans="2:8" x14ac:dyDescent="0.2">
      <c r="C3" s="45"/>
      <c r="D3" s="45"/>
      <c r="E3" s="45"/>
      <c r="F3" s="45"/>
      <c r="G3" s="45" t="s">
        <v>69</v>
      </c>
      <c r="H3" s="45" t="s">
        <v>70</v>
      </c>
    </row>
    <row r="4" spans="2:8" x14ac:dyDescent="0.2">
      <c r="B4" s="46">
        <v>1</v>
      </c>
      <c r="C4" s="46" t="s">
        <v>71</v>
      </c>
      <c r="D4" s="52" t="s">
        <v>72</v>
      </c>
      <c r="E4" s="50" t="s">
        <v>73</v>
      </c>
      <c r="F4" s="50" t="s">
        <v>74</v>
      </c>
      <c r="G4" s="48">
        <v>57</v>
      </c>
      <c r="H4" s="48">
        <v>67</v>
      </c>
    </row>
    <row r="5" spans="2:8" x14ac:dyDescent="0.2">
      <c r="B5" s="46">
        <v>2</v>
      </c>
      <c r="C5" s="46" t="s">
        <v>75</v>
      </c>
      <c r="D5" s="52" t="s">
        <v>76</v>
      </c>
      <c r="E5" s="50" t="s">
        <v>77</v>
      </c>
      <c r="F5" s="50" t="s">
        <v>78</v>
      </c>
      <c r="G5" s="48">
        <v>61</v>
      </c>
      <c r="H5" s="48">
        <v>90</v>
      </c>
    </row>
    <row r="6" spans="2:8" x14ac:dyDescent="0.2">
      <c r="B6" s="46">
        <v>3</v>
      </c>
      <c r="C6" s="46" t="s">
        <v>79</v>
      </c>
      <c r="D6" s="52" t="s">
        <v>80</v>
      </c>
      <c r="E6" s="50" t="s">
        <v>81</v>
      </c>
      <c r="F6" s="50" t="s">
        <v>78</v>
      </c>
      <c r="G6" s="48">
        <v>57</v>
      </c>
      <c r="H6" s="48">
        <v>83</v>
      </c>
    </row>
    <row r="7" spans="2:8" x14ac:dyDescent="0.2">
      <c r="B7" s="46">
        <v>4</v>
      </c>
      <c r="C7" s="46" t="s">
        <v>82</v>
      </c>
      <c r="D7" s="52" t="s">
        <v>83</v>
      </c>
      <c r="E7" s="50" t="s">
        <v>84</v>
      </c>
      <c r="F7" s="50" t="s">
        <v>85</v>
      </c>
      <c r="G7" s="48">
        <v>57</v>
      </c>
      <c r="H7" s="48">
        <v>85</v>
      </c>
    </row>
    <row r="8" spans="2:8" x14ac:dyDescent="0.2">
      <c r="B8" s="46">
        <v>5</v>
      </c>
      <c r="C8" s="46" t="s">
        <v>86</v>
      </c>
      <c r="D8" s="52" t="s">
        <v>87</v>
      </c>
      <c r="E8" s="50" t="s">
        <v>88</v>
      </c>
      <c r="F8" s="50" t="s">
        <v>89</v>
      </c>
      <c r="G8" s="48">
        <v>58</v>
      </c>
      <c r="H8" s="48">
        <v>73</v>
      </c>
    </row>
    <row r="9" spans="2:8" x14ac:dyDescent="0.2">
      <c r="B9" s="46">
        <v>6</v>
      </c>
      <c r="C9" s="46" t="s">
        <v>90</v>
      </c>
      <c r="D9" s="52" t="s">
        <v>91</v>
      </c>
      <c r="E9" s="50" t="s">
        <v>92</v>
      </c>
      <c r="F9" s="50" t="s">
        <v>93</v>
      </c>
      <c r="G9" s="48">
        <v>57</v>
      </c>
      <c r="H9" s="48">
        <v>80</v>
      </c>
    </row>
    <row r="10" spans="2:8" x14ac:dyDescent="0.2">
      <c r="B10" s="46">
        <v>7</v>
      </c>
      <c r="C10" s="46" t="s">
        <v>94</v>
      </c>
      <c r="D10" s="52" t="s">
        <v>95</v>
      </c>
      <c r="E10" s="50" t="s">
        <v>96</v>
      </c>
      <c r="F10" s="50" t="s">
        <v>97</v>
      </c>
      <c r="G10" s="48">
        <v>61</v>
      </c>
      <c r="H10" s="48">
        <v>78</v>
      </c>
    </row>
    <row r="11" spans="2:8" x14ac:dyDescent="0.2">
      <c r="B11" s="46">
        <v>8</v>
      </c>
      <c r="C11" s="46" t="s">
        <v>98</v>
      </c>
      <c r="D11" s="52" t="s">
        <v>99</v>
      </c>
      <c r="E11" s="50" t="s">
        <v>100</v>
      </c>
      <c r="F11" s="50" t="s">
        <v>101</v>
      </c>
      <c r="G11" s="48">
        <v>54</v>
      </c>
      <c r="H11" s="48">
        <v>79</v>
      </c>
    </row>
    <row r="12" spans="2:8" x14ac:dyDescent="0.2">
      <c r="B12" s="46">
        <v>9</v>
      </c>
      <c r="C12" s="46" t="s">
        <v>102</v>
      </c>
      <c r="D12" s="52" t="s">
        <v>103</v>
      </c>
      <c r="E12" s="50" t="s">
        <v>104</v>
      </c>
      <c r="F12" s="50" t="s">
        <v>105</v>
      </c>
      <c r="G12" s="48">
        <v>68</v>
      </c>
      <c r="H12" s="48">
        <v>68</v>
      </c>
    </row>
    <row r="13" spans="2:8" x14ac:dyDescent="0.2">
      <c r="B13" s="46">
        <v>10</v>
      </c>
      <c r="C13" s="46" t="s">
        <v>106</v>
      </c>
      <c r="D13" s="52" t="s">
        <v>107</v>
      </c>
      <c r="E13" s="50" t="s">
        <v>108</v>
      </c>
      <c r="F13" s="50" t="s">
        <v>109</v>
      </c>
      <c r="G13" s="48">
        <v>51</v>
      </c>
      <c r="H13" s="48">
        <v>71</v>
      </c>
    </row>
    <row r="14" spans="2:8" x14ac:dyDescent="0.2">
      <c r="B14" s="46">
        <v>11</v>
      </c>
      <c r="C14" s="46" t="s">
        <v>110</v>
      </c>
      <c r="D14" s="52" t="s">
        <v>111</v>
      </c>
      <c r="E14" s="50" t="s">
        <v>112</v>
      </c>
      <c r="F14" s="50" t="s">
        <v>113</v>
      </c>
      <c r="G14" s="48">
        <v>49</v>
      </c>
      <c r="H14" s="48">
        <v>53</v>
      </c>
    </row>
    <row r="15" spans="2:8" x14ac:dyDescent="0.2">
      <c r="B15" s="46">
        <v>12</v>
      </c>
      <c r="C15" s="46" t="s">
        <v>114</v>
      </c>
      <c r="D15" s="52" t="s">
        <v>115</v>
      </c>
      <c r="E15" s="50" t="s">
        <v>116</v>
      </c>
      <c r="F15" s="50" t="s">
        <v>117</v>
      </c>
      <c r="G15" s="48">
        <v>64</v>
      </c>
      <c r="H15" s="48">
        <v>65</v>
      </c>
    </row>
    <row r="16" spans="2:8" x14ac:dyDescent="0.2">
      <c r="B16" s="46">
        <v>13</v>
      </c>
      <c r="C16" s="46" t="s">
        <v>118</v>
      </c>
      <c r="D16" s="52" t="s">
        <v>119</v>
      </c>
      <c r="E16" s="50" t="s">
        <v>120</v>
      </c>
      <c r="F16" s="50" t="s">
        <v>121</v>
      </c>
      <c r="G16" s="48">
        <v>50</v>
      </c>
      <c r="H16" s="48">
        <v>74</v>
      </c>
    </row>
    <row r="17" spans="2:14" x14ac:dyDescent="0.2">
      <c r="B17" s="46">
        <v>14</v>
      </c>
      <c r="C17" s="46" t="s">
        <v>122</v>
      </c>
      <c r="D17" s="52" t="s">
        <v>123</v>
      </c>
      <c r="E17" s="50" t="s">
        <v>124</v>
      </c>
      <c r="F17" s="50" t="s">
        <v>125</v>
      </c>
      <c r="G17" s="48">
        <v>48</v>
      </c>
      <c r="H17" s="48">
        <v>64</v>
      </c>
    </row>
    <row r="18" spans="2:14" x14ac:dyDescent="0.2">
      <c r="B18" s="46">
        <v>15</v>
      </c>
      <c r="C18" s="46" t="s">
        <v>126</v>
      </c>
      <c r="D18" s="52" t="s">
        <v>127</v>
      </c>
      <c r="E18" s="50" t="s">
        <v>128</v>
      </c>
      <c r="F18" s="50" t="s">
        <v>129</v>
      </c>
      <c r="G18" s="48">
        <v>65</v>
      </c>
      <c r="H18" s="48">
        <v>77</v>
      </c>
    </row>
    <row r="19" spans="2:14" x14ac:dyDescent="0.2">
      <c r="B19" s="46">
        <v>16</v>
      </c>
      <c r="C19" s="46" t="s">
        <v>130</v>
      </c>
      <c r="D19" s="52" t="s">
        <v>131</v>
      </c>
      <c r="E19" s="50" t="s">
        <v>132</v>
      </c>
      <c r="F19" s="50" t="s">
        <v>133</v>
      </c>
      <c r="G19" s="48">
        <v>52</v>
      </c>
      <c r="H19" s="48">
        <v>56</v>
      </c>
    </row>
    <row r="20" spans="2:14" x14ac:dyDescent="0.2">
      <c r="B20" s="46">
        <v>17</v>
      </c>
      <c r="C20" s="46" t="s">
        <v>134</v>
      </c>
      <c r="D20" s="52" t="s">
        <v>135</v>
      </c>
      <c r="E20" s="50" t="s">
        <v>136</v>
      </c>
      <c r="F20" s="50" t="s">
        <v>137</v>
      </c>
      <c r="G20" s="48">
        <v>56</v>
      </c>
      <c r="H20" s="48">
        <v>66</v>
      </c>
    </row>
    <row r="21" spans="2:14" x14ac:dyDescent="0.2">
      <c r="B21" s="46">
        <v>18</v>
      </c>
      <c r="C21" s="46" t="s">
        <v>138</v>
      </c>
      <c r="D21" s="52" t="s">
        <v>139</v>
      </c>
      <c r="E21" s="50" t="s">
        <v>140</v>
      </c>
      <c r="F21" s="50" t="s">
        <v>141</v>
      </c>
      <c r="G21" s="48">
        <v>46</v>
      </c>
      <c r="H21" s="48">
        <v>63</v>
      </c>
    </row>
    <row r="22" spans="2:14" x14ac:dyDescent="0.2">
      <c r="B22" s="46">
        <v>19</v>
      </c>
      <c r="C22" s="46" t="s">
        <v>142</v>
      </c>
      <c r="D22" s="52" t="s">
        <v>143</v>
      </c>
      <c r="E22" s="50" t="s">
        <v>144</v>
      </c>
      <c r="F22" s="50" t="s">
        <v>145</v>
      </c>
      <c r="G22" s="48">
        <v>54</v>
      </c>
      <c r="H22" s="48">
        <v>70</v>
      </c>
    </row>
    <row r="23" spans="2:14" x14ac:dyDescent="0.2">
      <c r="B23" s="46">
        <v>20</v>
      </c>
      <c r="C23" s="46" t="s">
        <v>146</v>
      </c>
      <c r="D23" s="52" t="s">
        <v>147</v>
      </c>
      <c r="E23" s="50" t="s">
        <v>148</v>
      </c>
      <c r="F23" s="50" t="s">
        <v>149</v>
      </c>
      <c r="G23" s="48">
        <v>49</v>
      </c>
      <c r="H23" s="48">
        <v>49</v>
      </c>
    </row>
    <row r="24" spans="2:14" x14ac:dyDescent="0.2">
      <c r="B24" s="46">
        <v>21</v>
      </c>
      <c r="C24" s="46" t="s">
        <v>150</v>
      </c>
      <c r="D24" s="52" t="s">
        <v>151</v>
      </c>
      <c r="E24" s="50" t="s">
        <v>152</v>
      </c>
      <c r="F24" s="50" t="s">
        <v>153</v>
      </c>
      <c r="G24" s="48">
        <v>50</v>
      </c>
      <c r="H24" s="48">
        <v>56</v>
      </c>
    </row>
    <row r="25" spans="2:14" x14ac:dyDescent="0.2">
      <c r="B25" s="46">
        <v>22</v>
      </c>
      <c r="C25" s="46" t="s">
        <v>154</v>
      </c>
      <c r="D25" s="52" t="s">
        <v>155</v>
      </c>
      <c r="E25" s="50" t="s">
        <v>156</v>
      </c>
      <c r="F25" s="50">
        <v>3098</v>
      </c>
      <c r="G25" s="48">
        <v>47</v>
      </c>
      <c r="H25" s="48">
        <v>71</v>
      </c>
    </row>
    <row r="26" spans="2:14" x14ac:dyDescent="0.2">
      <c r="B26" s="46">
        <v>23</v>
      </c>
      <c r="C26" s="46" t="s">
        <v>157</v>
      </c>
      <c r="D26" s="52" t="s">
        <v>158</v>
      </c>
      <c r="E26" s="50" t="s">
        <v>159</v>
      </c>
      <c r="F26" s="50">
        <v>438</v>
      </c>
      <c r="G26" s="48">
        <v>55</v>
      </c>
      <c r="H26" s="48">
        <v>67</v>
      </c>
    </row>
    <row r="27" spans="2:14" x14ac:dyDescent="0.2">
      <c r="B27" s="46">
        <v>24</v>
      </c>
      <c r="C27" s="46" t="s">
        <v>154</v>
      </c>
      <c r="D27" s="52" t="s">
        <v>160</v>
      </c>
      <c r="E27" s="50" t="s">
        <v>156</v>
      </c>
      <c r="F27" s="50">
        <v>3098</v>
      </c>
      <c r="G27" s="48">
        <v>55</v>
      </c>
      <c r="H27" s="48">
        <v>71</v>
      </c>
    </row>
    <row r="28" spans="2:14" x14ac:dyDescent="0.2">
      <c r="B28" s="46">
        <v>25</v>
      </c>
      <c r="C28" s="46" t="s">
        <v>161</v>
      </c>
      <c r="D28" s="52" t="s">
        <v>162</v>
      </c>
      <c r="E28" s="50" t="s">
        <v>163</v>
      </c>
      <c r="F28" s="50">
        <v>623</v>
      </c>
      <c r="G28" s="48">
        <v>54</v>
      </c>
      <c r="H28" s="48">
        <v>58</v>
      </c>
      <c r="K28" t="s">
        <v>220</v>
      </c>
      <c r="L28" t="s">
        <v>221</v>
      </c>
      <c r="M28" t="s">
        <v>218</v>
      </c>
      <c r="N28" t="s">
        <v>219</v>
      </c>
    </row>
    <row r="29" spans="2:14" x14ac:dyDescent="0.2">
      <c r="B29" s="47">
        <v>26</v>
      </c>
      <c r="C29" s="47" t="s">
        <v>164</v>
      </c>
      <c r="D29" s="53" t="s">
        <v>165</v>
      </c>
      <c r="E29" s="51" t="s">
        <v>166</v>
      </c>
      <c r="F29" s="51">
        <v>6946</v>
      </c>
      <c r="G29" s="49">
        <v>42</v>
      </c>
      <c r="H29" s="49">
        <v>60</v>
      </c>
      <c r="K29" s="47">
        <v>26</v>
      </c>
      <c r="L29" s="47" t="s">
        <v>164</v>
      </c>
      <c r="M29" s="56" t="s">
        <v>230</v>
      </c>
      <c r="N29" s="56">
        <v>6946</v>
      </c>
    </row>
    <row r="30" spans="2:14" x14ac:dyDescent="0.2">
      <c r="B30" s="47">
        <v>27</v>
      </c>
      <c r="C30" s="47" t="s">
        <v>167</v>
      </c>
      <c r="D30" s="53" t="s">
        <v>168</v>
      </c>
      <c r="E30" s="51" t="s">
        <v>169</v>
      </c>
      <c r="F30" s="51">
        <v>11025</v>
      </c>
      <c r="G30" s="49">
        <v>51</v>
      </c>
      <c r="H30" s="49">
        <v>72</v>
      </c>
      <c r="K30" s="47">
        <v>27</v>
      </c>
      <c r="L30" s="47" t="s">
        <v>167</v>
      </c>
      <c r="M30" s="56" t="s">
        <v>229</v>
      </c>
      <c r="N30" s="56">
        <v>11025</v>
      </c>
    </row>
    <row r="31" spans="2:14" x14ac:dyDescent="0.2">
      <c r="B31" s="47">
        <v>28</v>
      </c>
      <c r="C31" s="47" t="s">
        <v>170</v>
      </c>
      <c r="D31" s="53" t="s">
        <v>171</v>
      </c>
      <c r="E31" s="51" t="s">
        <v>172</v>
      </c>
      <c r="F31" s="51">
        <v>8800</v>
      </c>
      <c r="G31" s="49">
        <v>56</v>
      </c>
      <c r="H31" s="49">
        <v>67</v>
      </c>
      <c r="K31" s="47">
        <v>28</v>
      </c>
      <c r="L31" s="47" t="s">
        <v>170</v>
      </c>
      <c r="M31" s="56" t="s">
        <v>228</v>
      </c>
      <c r="N31" s="56">
        <v>8800</v>
      </c>
    </row>
    <row r="32" spans="2:14" x14ac:dyDescent="0.2">
      <c r="B32" s="47">
        <v>29</v>
      </c>
      <c r="C32" s="47" t="s">
        <v>173</v>
      </c>
      <c r="D32" s="53" t="s">
        <v>174</v>
      </c>
      <c r="E32" s="51" t="s">
        <v>175</v>
      </c>
      <c r="F32" s="51">
        <v>8615</v>
      </c>
      <c r="G32" s="49">
        <v>55</v>
      </c>
      <c r="H32" s="49">
        <v>57</v>
      </c>
      <c r="K32" s="47">
        <v>29</v>
      </c>
      <c r="L32" s="47" t="s">
        <v>173</v>
      </c>
      <c r="M32" s="56" t="s">
        <v>227</v>
      </c>
      <c r="N32" s="56">
        <v>8615</v>
      </c>
    </row>
    <row r="33" spans="2:14" x14ac:dyDescent="0.2">
      <c r="B33" s="47">
        <v>30</v>
      </c>
      <c r="C33" s="47" t="s">
        <v>176</v>
      </c>
      <c r="D33" s="53" t="s">
        <v>177</v>
      </c>
      <c r="E33" s="51" t="s">
        <v>178</v>
      </c>
      <c r="F33" s="51">
        <v>12059</v>
      </c>
      <c r="G33" s="49">
        <v>51</v>
      </c>
      <c r="H33" s="49">
        <v>60</v>
      </c>
      <c r="K33" s="47">
        <v>30</v>
      </c>
      <c r="L33" s="47" t="s">
        <v>176</v>
      </c>
      <c r="M33" s="56" t="s">
        <v>226</v>
      </c>
      <c r="N33" s="56">
        <v>12059</v>
      </c>
    </row>
    <row r="34" spans="2:14" x14ac:dyDescent="0.2">
      <c r="B34" s="47">
        <v>31</v>
      </c>
      <c r="C34" s="47" t="s">
        <v>179</v>
      </c>
      <c r="D34" s="53" t="s">
        <v>180</v>
      </c>
      <c r="E34" s="51" t="s">
        <v>181</v>
      </c>
      <c r="F34" s="51">
        <v>23670</v>
      </c>
      <c r="G34" s="49">
        <v>54</v>
      </c>
      <c r="H34" s="49">
        <v>90</v>
      </c>
      <c r="K34" s="47">
        <v>31</v>
      </c>
      <c r="L34" s="47" t="s">
        <v>179</v>
      </c>
      <c r="M34" s="56" t="s">
        <v>225</v>
      </c>
      <c r="N34" s="56">
        <v>23670</v>
      </c>
    </row>
    <row r="35" spans="2:14" x14ac:dyDescent="0.2">
      <c r="B35" s="47">
        <v>32</v>
      </c>
      <c r="C35" s="47" t="s">
        <v>182</v>
      </c>
      <c r="D35" s="53" t="s">
        <v>183</v>
      </c>
      <c r="E35" s="51" t="s">
        <v>184</v>
      </c>
      <c r="F35" s="51">
        <v>16539</v>
      </c>
      <c r="G35" s="49">
        <v>51</v>
      </c>
      <c r="H35" s="49">
        <v>63</v>
      </c>
      <c r="K35" s="47">
        <v>32</v>
      </c>
      <c r="L35" s="47" t="s">
        <v>182</v>
      </c>
      <c r="M35" s="56" t="s">
        <v>224</v>
      </c>
      <c r="N35" s="56">
        <v>16539</v>
      </c>
    </row>
    <row r="36" spans="2:14" x14ac:dyDescent="0.2">
      <c r="B36" s="47">
        <v>33</v>
      </c>
      <c r="C36" s="47" t="s">
        <v>185</v>
      </c>
      <c r="D36" s="53" t="s">
        <v>186</v>
      </c>
      <c r="E36" s="51" t="s">
        <v>187</v>
      </c>
      <c r="F36" s="51">
        <v>26659</v>
      </c>
      <c r="G36" s="49">
        <v>60</v>
      </c>
      <c r="H36" s="49">
        <v>88</v>
      </c>
      <c r="K36" s="47">
        <v>33</v>
      </c>
      <c r="L36" s="47" t="s">
        <v>185</v>
      </c>
      <c r="M36" s="56" t="s">
        <v>223</v>
      </c>
      <c r="N36" s="56">
        <v>26659</v>
      </c>
    </row>
    <row r="37" spans="2:14" x14ac:dyDescent="0.2">
      <c r="B37" s="47">
        <v>34</v>
      </c>
      <c r="C37" s="47" t="s">
        <v>188</v>
      </c>
      <c r="D37" s="53" t="s">
        <v>189</v>
      </c>
      <c r="E37" s="51" t="s">
        <v>190</v>
      </c>
      <c r="F37" s="51">
        <v>25290</v>
      </c>
      <c r="G37" s="49">
        <v>62</v>
      </c>
      <c r="H37" s="49">
        <v>78</v>
      </c>
      <c r="K37" s="47">
        <v>34</v>
      </c>
      <c r="L37" s="47" t="s">
        <v>188</v>
      </c>
      <c r="M37" s="56" t="s">
        <v>222</v>
      </c>
      <c r="N37" s="56">
        <v>25290</v>
      </c>
    </row>
    <row r="38" spans="2:14" x14ac:dyDescent="0.2">
      <c r="B38" s="47">
        <v>35</v>
      </c>
      <c r="C38" s="47" t="s">
        <v>191</v>
      </c>
      <c r="D38" s="53" t="s">
        <v>192</v>
      </c>
      <c r="E38" s="51">
        <v>6359</v>
      </c>
      <c r="F38" s="51">
        <v>23337</v>
      </c>
      <c r="G38" s="49">
        <v>43</v>
      </c>
      <c r="H38" s="49">
        <v>46</v>
      </c>
      <c r="K38" s="47">
        <v>35</v>
      </c>
      <c r="L38" s="47" t="s">
        <v>191</v>
      </c>
      <c r="M38" s="56">
        <v>6359</v>
      </c>
      <c r="N38" s="56">
        <v>23337</v>
      </c>
    </row>
    <row r="39" spans="2:14" x14ac:dyDescent="0.2">
      <c r="B39" s="47">
        <v>36</v>
      </c>
      <c r="C39" s="47" t="s">
        <v>193</v>
      </c>
      <c r="D39" s="53" t="s">
        <v>194</v>
      </c>
      <c r="E39" s="51">
        <v>3162</v>
      </c>
      <c r="F39" s="51">
        <v>26686</v>
      </c>
      <c r="G39" s="49">
        <v>55</v>
      </c>
      <c r="H39" s="49">
        <v>64</v>
      </c>
      <c r="K39" s="47">
        <v>36</v>
      </c>
      <c r="L39" s="47" t="s">
        <v>193</v>
      </c>
      <c r="M39" s="56">
        <v>3162</v>
      </c>
      <c r="N39" s="56">
        <v>26686</v>
      </c>
    </row>
    <row r="40" spans="2:14" x14ac:dyDescent="0.2">
      <c r="B40" s="47">
        <v>37</v>
      </c>
      <c r="C40" s="47" t="s">
        <v>195</v>
      </c>
      <c r="D40" s="53" t="s">
        <v>196</v>
      </c>
      <c r="E40" s="51">
        <v>4758</v>
      </c>
      <c r="F40" s="51">
        <v>34446</v>
      </c>
      <c r="G40" s="49">
        <v>56</v>
      </c>
      <c r="H40" s="49">
        <v>81</v>
      </c>
      <c r="K40" s="47">
        <v>37</v>
      </c>
      <c r="L40" s="47" t="s">
        <v>195</v>
      </c>
      <c r="M40" s="56">
        <v>4758</v>
      </c>
      <c r="N40" s="56">
        <v>34446</v>
      </c>
    </row>
    <row r="41" spans="2:14" x14ac:dyDescent="0.2">
      <c r="B41" s="47">
        <v>38</v>
      </c>
      <c r="C41" s="47" t="s">
        <v>197</v>
      </c>
      <c r="D41" s="53" t="s">
        <v>198</v>
      </c>
      <c r="E41" s="51">
        <v>4944</v>
      </c>
      <c r="F41" s="51">
        <v>39071</v>
      </c>
      <c r="G41" s="49">
        <v>61</v>
      </c>
      <c r="H41" s="49">
        <v>93</v>
      </c>
      <c r="K41" s="47">
        <v>38</v>
      </c>
      <c r="L41" s="47" t="s">
        <v>197</v>
      </c>
      <c r="M41" s="56">
        <v>4944</v>
      </c>
      <c r="N41" s="56">
        <v>39071</v>
      </c>
    </row>
    <row r="42" spans="2:14" x14ac:dyDescent="0.2">
      <c r="B42" s="47">
        <v>39</v>
      </c>
      <c r="C42" s="47" t="s">
        <v>199</v>
      </c>
      <c r="D42" s="53" t="s">
        <v>200</v>
      </c>
      <c r="E42" s="51">
        <v>9041</v>
      </c>
      <c r="F42" s="51">
        <v>45655</v>
      </c>
      <c r="G42" s="49">
        <v>52</v>
      </c>
      <c r="H42" s="49">
        <v>100</v>
      </c>
      <c r="K42" s="47">
        <v>39</v>
      </c>
      <c r="L42" s="47" t="s">
        <v>199</v>
      </c>
      <c r="M42" s="56">
        <v>9041</v>
      </c>
      <c r="N42" s="56">
        <v>45655</v>
      </c>
    </row>
    <row r="43" spans="2:14" x14ac:dyDescent="0.2">
      <c r="B43" s="47">
        <v>40</v>
      </c>
      <c r="C43" s="47" t="s">
        <v>201</v>
      </c>
      <c r="D43" s="53" t="s">
        <v>202</v>
      </c>
      <c r="E43" s="51">
        <v>4055</v>
      </c>
      <c r="F43" s="51">
        <v>38143</v>
      </c>
      <c r="G43" s="49">
        <v>69</v>
      </c>
      <c r="H43" s="49">
        <v>93</v>
      </c>
      <c r="K43" s="47">
        <v>40</v>
      </c>
      <c r="L43" s="47" t="s">
        <v>201</v>
      </c>
      <c r="M43" s="56">
        <v>4055</v>
      </c>
      <c r="N43" s="56">
        <v>38143</v>
      </c>
    </row>
    <row r="44" spans="2:14" x14ac:dyDescent="0.2">
      <c r="B44" s="47">
        <v>41</v>
      </c>
      <c r="C44" s="47" t="s">
        <v>203</v>
      </c>
      <c r="D44" s="53" t="s">
        <v>204</v>
      </c>
      <c r="E44" s="51">
        <v>8930</v>
      </c>
      <c r="F44" s="51">
        <v>43434</v>
      </c>
      <c r="G44" s="49">
        <v>64</v>
      </c>
      <c r="H44" s="49">
        <v>94</v>
      </c>
      <c r="K44" s="47">
        <v>41</v>
      </c>
      <c r="L44" s="47" t="s">
        <v>203</v>
      </c>
      <c r="M44" s="56">
        <v>8930</v>
      </c>
      <c r="N44" s="56">
        <v>43434</v>
      </c>
    </row>
    <row r="45" spans="2:14" x14ac:dyDescent="0.2">
      <c r="B45" s="47">
        <v>42</v>
      </c>
      <c r="C45" s="47" t="s">
        <v>205</v>
      </c>
      <c r="D45" s="53" t="s">
        <v>206</v>
      </c>
      <c r="E45" s="51">
        <v>17033</v>
      </c>
      <c r="F45" s="51"/>
      <c r="G45" s="49">
        <v>46</v>
      </c>
      <c r="H45" s="49"/>
      <c r="K45" s="47">
        <v>42</v>
      </c>
      <c r="L45" s="47" t="s">
        <v>205</v>
      </c>
      <c r="M45" s="56">
        <v>17033</v>
      </c>
      <c r="N45" s="56"/>
    </row>
    <row r="46" spans="2:14" x14ac:dyDescent="0.2">
      <c r="B46" s="47">
        <v>43</v>
      </c>
      <c r="C46" s="47" t="s">
        <v>207</v>
      </c>
      <c r="D46" s="53" t="s">
        <v>208</v>
      </c>
      <c r="E46" s="51">
        <v>16989</v>
      </c>
      <c r="F46" s="51"/>
      <c r="G46" s="49">
        <v>54</v>
      </c>
      <c r="H46" s="49"/>
      <c r="K46" s="47">
        <v>43</v>
      </c>
      <c r="L46" s="47" t="s">
        <v>207</v>
      </c>
      <c r="M46" s="56">
        <v>16989</v>
      </c>
      <c r="N46" s="56"/>
    </row>
    <row r="47" spans="2:14" x14ac:dyDescent="0.2">
      <c r="B47" s="47">
        <v>44</v>
      </c>
      <c r="C47" s="47" t="s">
        <v>209</v>
      </c>
      <c r="D47" s="53" t="s">
        <v>215</v>
      </c>
      <c r="E47" s="51" t="s">
        <v>216</v>
      </c>
      <c r="F47" s="51"/>
      <c r="G47" s="49">
        <v>47</v>
      </c>
      <c r="H47" s="49"/>
      <c r="K47" s="47">
        <v>44</v>
      </c>
      <c r="L47" s="47" t="s">
        <v>209</v>
      </c>
      <c r="M47" s="56">
        <v>22497</v>
      </c>
      <c r="N47" s="56"/>
    </row>
    <row r="48" spans="2:14" x14ac:dyDescent="0.2">
      <c r="B48" s="47">
        <v>45</v>
      </c>
      <c r="C48" s="47" t="s">
        <v>210</v>
      </c>
      <c r="D48" s="53" t="s">
        <v>213</v>
      </c>
      <c r="E48" s="51">
        <v>16967</v>
      </c>
      <c r="F48" s="51"/>
      <c r="G48" s="49">
        <v>70</v>
      </c>
      <c r="H48" s="49"/>
      <c r="K48" s="47">
        <v>45</v>
      </c>
      <c r="L48" s="47" t="s">
        <v>210</v>
      </c>
      <c r="M48" s="56">
        <v>16967</v>
      </c>
      <c r="N48" s="56"/>
    </row>
    <row r="49" spans="2:14" x14ac:dyDescent="0.2">
      <c r="B49" s="47">
        <v>46</v>
      </c>
      <c r="C49" s="47" t="s">
        <v>211</v>
      </c>
      <c r="D49" s="53" t="s">
        <v>214</v>
      </c>
      <c r="E49" s="51">
        <v>15665</v>
      </c>
      <c r="F49" s="51"/>
      <c r="G49" s="49">
        <v>78</v>
      </c>
      <c r="H49" s="49"/>
      <c r="K49" s="47">
        <v>46</v>
      </c>
      <c r="L49" s="47" t="s">
        <v>211</v>
      </c>
      <c r="M49" s="56">
        <v>15665</v>
      </c>
      <c r="N49" s="56"/>
    </row>
  </sheetData>
  <hyperlinks>
    <hyperlink ref="B1" r:id="rId1" xr:uid="{0D9305DB-C07C-174D-A7A1-4BD74ADEE094}"/>
  </hyperlinks>
  <pageMargins left="0.7" right="0.7" top="0.75" bottom="0.75" header="0.3" footer="0.3"/>
  <pageSetup orientation="portrait" horizontalDpi="0" verticalDpi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Question_1-1</vt:lpstr>
      <vt:lpstr>Question_1-5</vt:lpstr>
      <vt:lpstr>Question_1-8</vt:lpstr>
      <vt:lpstr>Question_1-9</vt:lpstr>
      <vt:lpstr>Question_1-12</vt:lpstr>
      <vt:lpstr>Question_1-13</vt:lpstr>
      <vt:lpstr>Question_2-3</vt:lpstr>
      <vt:lpstr>Question_2-4</vt:lpstr>
      <vt:lpstr>Question_2-5</vt:lpstr>
      <vt:lpstr>Question_2-5-Lexis_label</vt:lpstr>
      <vt:lpstr>Question_2-5-Lexis_empty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Amaral, Ernesto</dc:creator>
  <cp:lastModifiedBy>Amaral, Ernesto F. L.</cp:lastModifiedBy>
  <cp:lastPrinted>2023-02-15T08:04:54Z</cp:lastPrinted>
  <dcterms:created xsi:type="dcterms:W3CDTF">2016-05-27T17:33:42Z</dcterms:created>
  <dcterms:modified xsi:type="dcterms:W3CDTF">2025-01-27T06:29:54Z</dcterms:modified>
</cp:coreProperties>
</file>