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2"/>
  <workbookPr defaultThemeVersion="202300"/>
  <mc:AlternateContent xmlns:mc="http://schemas.openxmlformats.org/markup-compatibility/2006">
    <mc:Choice Requires="x15">
      <x15ac:absPath xmlns:x15ac="http://schemas.microsoft.com/office/spreadsheetml/2010/11/ac" url="/Volumes/Amaral/tamu/Classes/2025-1/SOCI633_320_Demographic_Methods/Lectures/10-Stable_age_structures(W10)/Examples_rates/"/>
    </mc:Choice>
  </mc:AlternateContent>
  <xr:revisionPtr revIDLastSave="0" documentId="13_ncr:1_{270871D8-E41D-454B-B116-E0BAA5B90914}" xr6:coauthVersionLast="47" xr6:coauthVersionMax="47" xr10:uidLastSave="{00000000-0000-0000-0000-000000000000}"/>
  <bookViews>
    <workbookView xWindow="0" yWindow="500" windowWidth="38400" windowHeight="19920" xr2:uid="{3C9D2446-D7FF-1647-A8C1-936C413D44A3}"/>
  </bookViews>
  <sheets>
    <sheet name="Indi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K21" i="1"/>
  <c r="K22" i="1"/>
  <c r="K23" i="1"/>
  <c r="K24" i="1"/>
  <c r="K25" i="1"/>
  <c r="K26" i="1"/>
  <c r="K19" i="1"/>
  <c r="K10" i="1"/>
  <c r="K11" i="1"/>
  <c r="K12" i="1"/>
  <c r="K13" i="1"/>
  <c r="K14" i="1"/>
  <c r="K15" i="1"/>
  <c r="K16" i="1"/>
  <c r="K17" i="1"/>
  <c r="K18" i="1"/>
  <c r="K9" i="1"/>
  <c r="K7" i="1"/>
  <c r="K8" i="1"/>
  <c r="K6" i="1"/>
  <c r="K5" i="1"/>
  <c r="D26" i="1"/>
  <c r="D18" i="1"/>
  <c r="D8" i="1"/>
  <c r="O26" i="1"/>
  <c r="P26" i="1" s="1"/>
  <c r="O25" i="1"/>
  <c r="P25" i="1" s="1"/>
  <c r="O24" i="1"/>
  <c r="P24" i="1" s="1"/>
  <c r="O23" i="1"/>
  <c r="P23" i="1" s="1"/>
  <c r="O22" i="1"/>
  <c r="P22" i="1" s="1"/>
  <c r="O21" i="1"/>
  <c r="P21" i="1" s="1"/>
  <c r="O20" i="1"/>
  <c r="P20" i="1" s="1"/>
  <c r="O19" i="1"/>
  <c r="P19" i="1" s="1"/>
  <c r="O18" i="1"/>
  <c r="P18" i="1" s="1"/>
  <c r="O17" i="1"/>
  <c r="P17" i="1" s="1"/>
  <c r="O16" i="1"/>
  <c r="P16" i="1" s="1"/>
  <c r="O15" i="1"/>
  <c r="P15" i="1" s="1"/>
  <c r="O14" i="1"/>
  <c r="P14" i="1" s="1"/>
  <c r="O13" i="1"/>
  <c r="P13" i="1" s="1"/>
  <c r="O12" i="1"/>
  <c r="P12" i="1" s="1"/>
  <c r="O11" i="1"/>
  <c r="P11" i="1" s="1"/>
  <c r="O10" i="1"/>
  <c r="P10" i="1" s="1"/>
  <c r="O9" i="1"/>
  <c r="P9" i="1" s="1"/>
  <c r="O8" i="1"/>
  <c r="P8" i="1" s="1"/>
  <c r="O7" i="1"/>
  <c r="P7" i="1" s="1"/>
  <c r="O6" i="1"/>
  <c r="P6" i="1" s="1"/>
  <c r="Q8" i="1" s="1"/>
  <c r="L26" i="1"/>
  <c r="M26" i="1" s="1"/>
  <c r="L25" i="1"/>
  <c r="M25" i="1" s="1"/>
  <c r="L24" i="1"/>
  <c r="M24" i="1" s="1"/>
  <c r="L23" i="1"/>
  <c r="M23" i="1" s="1"/>
  <c r="L22" i="1"/>
  <c r="M22" i="1" s="1"/>
  <c r="L21" i="1"/>
  <c r="M21" i="1" s="1"/>
  <c r="L20" i="1"/>
  <c r="M20" i="1" s="1"/>
  <c r="L19" i="1"/>
  <c r="M19" i="1" s="1"/>
  <c r="L18" i="1"/>
  <c r="M18" i="1" s="1"/>
  <c r="L17" i="1"/>
  <c r="M17" i="1" s="1"/>
  <c r="L16" i="1"/>
  <c r="M16" i="1" s="1"/>
  <c r="L15" i="1"/>
  <c r="M15" i="1" s="1"/>
  <c r="L14" i="1"/>
  <c r="M14" i="1" s="1"/>
  <c r="L13" i="1"/>
  <c r="M13" i="1" s="1"/>
  <c r="L12" i="1"/>
  <c r="M12" i="1" s="1"/>
  <c r="L11" i="1"/>
  <c r="M11" i="1" s="1"/>
  <c r="L10" i="1"/>
  <c r="M10" i="1" s="1"/>
  <c r="L9" i="1"/>
  <c r="M9" i="1" s="1"/>
  <c r="L8" i="1"/>
  <c r="M8" i="1" s="1"/>
  <c r="L7" i="1"/>
  <c r="M7" i="1" s="1"/>
  <c r="L6" i="1"/>
  <c r="M6" i="1" s="1"/>
  <c r="N8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6" i="1"/>
  <c r="G6" i="1" s="1"/>
  <c r="D29" i="1" l="1"/>
  <c r="D28" i="1"/>
  <c r="D27" i="1"/>
  <c r="Q26" i="1"/>
  <c r="N26" i="1"/>
  <c r="Q18" i="1"/>
  <c r="Q27" i="1" s="1"/>
  <c r="N18" i="1"/>
  <c r="N27" i="1" s="1"/>
  <c r="H8" i="1"/>
  <c r="H26" i="1"/>
  <c r="H18" i="1"/>
  <c r="N28" i="1" l="1"/>
  <c r="Q28" i="1"/>
  <c r="N29" i="1"/>
  <c r="Q29" i="1"/>
  <c r="H27" i="1"/>
  <c r="H28" i="1"/>
  <c r="H29" i="1"/>
</calcChain>
</file>

<file path=xl/sharedStrings.xml><?xml version="1.0" encoding="utf-8"?>
<sst xmlns="http://schemas.openxmlformats.org/spreadsheetml/2006/main" count="28" uniqueCount="15">
  <si>
    <t>Count (millions)</t>
  </si>
  <si>
    <t>Product</t>
  </si>
  <si>
    <t>x</t>
  </si>
  <si>
    <t>Lifetable: 5Lx</t>
  </si>
  <si>
    <t>Factor: exp(-rx)</t>
  </si>
  <si>
    <t>Chid dependency ratio</t>
  </si>
  <si>
    <t>Old-age dependency ratio</t>
  </si>
  <si>
    <t>Total dependency ratio</t>
  </si>
  <si>
    <t>Population counts</t>
  </si>
  <si>
    <t>2013 growth rate (R)</t>
  </si>
  <si>
    <t>2000 intrinsic rate of natural increase (r)</t>
  </si>
  <si>
    <t>Zero population growth</t>
  </si>
  <si>
    <t>Stable population</t>
  </si>
  <si>
    <t>2000 observed population</t>
  </si>
  <si>
    <t>Data from India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</si>
</sst>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" xfId="0" applyFont="1" applyBorder="1" applyAlignment="1">
      <alignment horizontal="center"/>
    </xf>
    <xf numFmtId="164" fontId="0" fillId="2" borderId="0" xfId="0" applyNumberFormat="1" applyFill="1"/>
    <xf numFmtId="164" fontId="0" fillId="3" borderId="0" xfId="0" applyNumberFormat="1" applyFill="1"/>
    <xf numFmtId="0" fontId="1" fillId="0" borderId="3" xfId="0" applyFont="1" applyBorder="1" applyAlignment="1">
      <alignment horizontal="center"/>
    </xf>
    <xf numFmtId="164" fontId="0" fillId="2" borderId="2" xfId="0" applyNumberFormat="1" applyFill="1" applyBorder="1"/>
    <xf numFmtId="164" fontId="0" fillId="3" borderId="2" xfId="0" applyNumberFormat="1" applyFill="1" applyBorder="1"/>
    <xf numFmtId="0" fontId="0" fillId="0" borderId="4" xfId="0" applyBorder="1"/>
    <xf numFmtId="0" fontId="0" fillId="0" borderId="6" xfId="0" applyBorder="1"/>
    <xf numFmtId="0" fontId="1" fillId="0" borderId="7" xfId="0" applyFont="1" applyBorder="1" applyAlignment="1">
      <alignment horizontal="center"/>
    </xf>
    <xf numFmtId="164" fontId="1" fillId="0" borderId="4" xfId="0" applyNumberFormat="1" applyFont="1" applyBorder="1"/>
    <xf numFmtId="164" fontId="1" fillId="2" borderId="4" xfId="0" applyNumberFormat="1" applyFont="1" applyFill="1" applyBorder="1"/>
    <xf numFmtId="164" fontId="0" fillId="4" borderId="0" xfId="0" applyNumberFormat="1" applyFill="1"/>
    <xf numFmtId="164" fontId="0" fillId="4" borderId="2" xfId="0" applyNumberFormat="1" applyFill="1" applyBorder="1"/>
    <xf numFmtId="164" fontId="1" fillId="4" borderId="4" xfId="0" applyNumberFormat="1" applyFont="1" applyFill="1" applyBorder="1"/>
    <xf numFmtId="0" fontId="1" fillId="0" borderId="0" xfId="0" applyFont="1"/>
    <xf numFmtId="164" fontId="1" fillId="0" borderId="0" xfId="0" applyNumberFormat="1" applyFont="1"/>
    <xf numFmtId="164" fontId="0" fillId="3" borderId="6" xfId="0" applyNumberFormat="1" applyFill="1" applyBorder="1"/>
    <xf numFmtId="164" fontId="1" fillId="3" borderId="8" xfId="0" applyNumberFormat="1" applyFont="1" applyFill="1" applyBorder="1"/>
    <xf numFmtId="164" fontId="0" fillId="3" borderId="9" xfId="0" applyNumberFormat="1" applyFill="1" applyBorder="1"/>
    <xf numFmtId="164" fontId="1" fillId="2" borderId="0" xfId="0" applyNumberFormat="1" applyFont="1" applyFill="1"/>
    <xf numFmtId="164" fontId="1" fillId="4" borderId="0" xfId="0" applyNumberFormat="1" applyFont="1" applyFill="1"/>
    <xf numFmtId="164" fontId="1" fillId="3" borderId="6" xfId="0" applyNumberFormat="1" applyFont="1" applyFill="1" applyBorder="1"/>
    <xf numFmtId="164" fontId="1" fillId="0" borderId="6" xfId="0" applyNumberFormat="1" applyFont="1" applyBorder="1"/>
    <xf numFmtId="0" fontId="1" fillId="0" borderId="6" xfId="0" applyFont="1" applyBorder="1"/>
    <xf numFmtId="0" fontId="0" fillId="0" borderId="10" xfId="0" applyBorder="1"/>
    <xf numFmtId="0" fontId="0" fillId="2" borderId="4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1" fillId="0" borderId="4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0" fillId="0" borderId="8" xfId="0" applyBorder="1"/>
    <xf numFmtId="164" fontId="1" fillId="0" borderId="10" xfId="0" applyNumberFormat="1" applyFont="1" applyBorder="1"/>
    <xf numFmtId="164" fontId="1" fillId="0" borderId="8" xfId="0" applyNumberFormat="1" applyFont="1" applyBorder="1"/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/>
    <xf numFmtId="164" fontId="1" fillId="2" borderId="0" xfId="0" applyNumberFormat="1" applyFont="1" applyFill="1" applyBorder="1"/>
    <xf numFmtId="164" fontId="1" fillId="4" borderId="0" xfId="0" applyNumberFormat="1" applyFont="1" applyFill="1" applyBorder="1"/>
    <xf numFmtId="164" fontId="1" fillId="0" borderId="5" xfId="0" applyNumberFormat="1" applyFont="1" applyBorder="1"/>
    <xf numFmtId="164" fontId="1" fillId="0" borderId="0" xfId="0" applyNumberFormat="1" applyFont="1" applyBorder="1"/>
    <xf numFmtId="0" fontId="1" fillId="0" borderId="0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164" fontId="0" fillId="2" borderId="0" xfId="0" applyNumberFormat="1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665E9-9B84-4043-8E79-7B3F6EED1DB5}">
  <dimension ref="B2:Q30"/>
  <sheetViews>
    <sheetView showGridLines="0" tabSelected="1" zoomScale="137" zoomScaleNormal="137" workbookViewId="0"/>
  </sheetViews>
  <sheetFormatPr baseColWidth="10" defaultRowHeight="16" x14ac:dyDescent="0.2"/>
  <cols>
    <col min="2" max="2" width="22.33203125" bestFit="1" customWidth="1"/>
    <col min="3" max="3" width="14.5" bestFit="1" customWidth="1"/>
    <col min="4" max="4" width="14.5" customWidth="1"/>
    <col min="5" max="5" width="12.1640625" bestFit="1" customWidth="1"/>
    <col min="6" max="6" width="13.6640625" bestFit="1" customWidth="1"/>
    <col min="8" max="8" width="16.6640625" bestFit="1" customWidth="1"/>
    <col min="9" max="9" width="13.6640625" bestFit="1" customWidth="1"/>
    <col min="10" max="10" width="22.33203125" bestFit="1" customWidth="1"/>
    <col min="11" max="11" width="12.1640625" bestFit="1" customWidth="1"/>
    <col min="12" max="12" width="16" bestFit="1" customWidth="1"/>
    <col min="13" max="13" width="13.6640625" bestFit="1" customWidth="1"/>
    <col min="14" max="15" width="16" bestFit="1" customWidth="1"/>
    <col min="17" max="17" width="16" bestFit="1" customWidth="1"/>
  </cols>
  <sheetData>
    <row r="2" spans="2:17" x14ac:dyDescent="0.2">
      <c r="B2" s="41" t="s">
        <v>14</v>
      </c>
      <c r="C2" s="35" t="s">
        <v>13</v>
      </c>
      <c r="D2" s="36"/>
      <c r="E2" s="41"/>
      <c r="F2" s="35" t="s">
        <v>12</v>
      </c>
      <c r="G2" s="36"/>
      <c r="H2" s="36"/>
      <c r="I2" s="48"/>
      <c r="J2" s="41" t="s">
        <v>14</v>
      </c>
      <c r="K2" s="59" t="s">
        <v>13</v>
      </c>
      <c r="L2" s="35" t="s">
        <v>9</v>
      </c>
      <c r="M2" s="36"/>
      <c r="N2" s="41"/>
      <c r="O2" s="35" t="s">
        <v>11</v>
      </c>
      <c r="P2" s="36"/>
      <c r="Q2" s="36"/>
    </row>
    <row r="3" spans="2:17" x14ac:dyDescent="0.2">
      <c r="B3" s="42"/>
      <c r="C3" s="37"/>
      <c r="D3" s="38"/>
      <c r="E3" s="42"/>
      <c r="F3" s="37" t="s">
        <v>10</v>
      </c>
      <c r="G3" s="38"/>
      <c r="H3" s="47"/>
      <c r="I3" s="48"/>
      <c r="J3" s="42"/>
      <c r="K3" s="60"/>
      <c r="L3" s="37"/>
      <c r="M3" s="47"/>
      <c r="N3" s="42"/>
      <c r="O3" s="37"/>
      <c r="P3" s="47"/>
      <c r="Q3" s="47"/>
    </row>
    <row r="4" spans="2:17" x14ac:dyDescent="0.2">
      <c r="B4" s="45"/>
      <c r="C4" s="43"/>
      <c r="D4" s="44"/>
      <c r="E4" s="45"/>
      <c r="F4" s="39">
        <v>6.0000000000000001E-3</v>
      </c>
      <c r="G4" s="40"/>
      <c r="H4" s="40"/>
      <c r="I4" s="48"/>
      <c r="J4" s="45"/>
      <c r="K4" s="61"/>
      <c r="L4" s="39">
        <v>1.4999999999999999E-2</v>
      </c>
      <c r="M4" s="40"/>
      <c r="N4" s="46"/>
      <c r="O4" s="39">
        <v>0</v>
      </c>
      <c r="P4" s="40"/>
      <c r="Q4" s="40"/>
    </row>
    <row r="5" spans="2:17" x14ac:dyDescent="0.2">
      <c r="B5" s="9" t="s">
        <v>2</v>
      </c>
      <c r="C5" s="1" t="s">
        <v>0</v>
      </c>
      <c r="D5" s="1" t="s">
        <v>8</v>
      </c>
      <c r="E5" s="1" t="s">
        <v>3</v>
      </c>
      <c r="F5" s="4" t="s">
        <v>4</v>
      </c>
      <c r="G5" s="1" t="s">
        <v>1</v>
      </c>
      <c r="H5" s="1" t="s">
        <v>8</v>
      </c>
      <c r="I5" s="48"/>
      <c r="J5" s="9" t="s">
        <v>2</v>
      </c>
      <c r="K5" s="1" t="str">
        <f>E5</f>
        <v>Lifetable: 5Lx</v>
      </c>
      <c r="L5" s="4" t="s">
        <v>4</v>
      </c>
      <c r="M5" s="1" t="s">
        <v>1</v>
      </c>
      <c r="N5" s="9" t="s">
        <v>8</v>
      </c>
      <c r="O5" s="4" t="s">
        <v>4</v>
      </c>
      <c r="P5" s="1" t="s">
        <v>1</v>
      </c>
      <c r="Q5" s="1" t="s">
        <v>8</v>
      </c>
    </row>
    <row r="6" spans="2:17" x14ac:dyDescent="0.2">
      <c r="B6" s="26">
        <v>0</v>
      </c>
      <c r="C6" s="2">
        <v>120.878</v>
      </c>
      <c r="E6" s="2">
        <v>4.649</v>
      </c>
      <c r="F6" s="5">
        <f>EXP(-F$4*$B6)</f>
        <v>1</v>
      </c>
      <c r="G6" s="2">
        <f>$E6*F6</f>
        <v>4.649</v>
      </c>
      <c r="H6" s="48"/>
      <c r="I6" s="48"/>
      <c r="J6" s="26">
        <v>0</v>
      </c>
      <c r="K6" s="55">
        <f>E6</f>
        <v>4.649</v>
      </c>
      <c r="L6" s="5">
        <f>EXP(-L$4*$B6)</f>
        <v>1</v>
      </c>
      <c r="M6" s="2">
        <f>$E6*L6</f>
        <v>4.649</v>
      </c>
      <c r="N6" s="7"/>
      <c r="O6" s="5">
        <f>EXP(-O$4*$B6)</f>
        <v>1</v>
      </c>
      <c r="P6" s="2">
        <f>$E6*O6</f>
        <v>4.649</v>
      </c>
    </row>
    <row r="7" spans="2:17" x14ac:dyDescent="0.2">
      <c r="B7" s="26">
        <v>5</v>
      </c>
      <c r="C7" s="2">
        <v>116.29600000000001</v>
      </c>
      <c r="E7" s="2">
        <v>4.5490000000000004</v>
      </c>
      <c r="F7" s="5">
        <f t="shared" ref="F7:F26" si="0">EXP(-F$4*$B7)</f>
        <v>0.97044553354850815</v>
      </c>
      <c r="G7" s="2">
        <f t="shared" ref="G7:G26" si="1">$E7*F7</f>
        <v>4.4145567321121639</v>
      </c>
      <c r="H7" s="48"/>
      <c r="I7" s="48"/>
      <c r="J7" s="26">
        <v>5</v>
      </c>
      <c r="K7" s="55">
        <f t="shared" ref="K7:K8" si="2">E7</f>
        <v>4.5490000000000004</v>
      </c>
      <c r="L7" s="5">
        <f>EXP(-L$4*$B7)</f>
        <v>0.92774348632855286</v>
      </c>
      <c r="M7" s="2">
        <f>$E7*L7</f>
        <v>4.2203051193085876</v>
      </c>
      <c r="N7" s="7"/>
      <c r="O7" s="5">
        <f>EXP(-O$4*$B7)</f>
        <v>1</v>
      </c>
      <c r="P7" s="2">
        <f>$E7*O7</f>
        <v>4.5490000000000004</v>
      </c>
    </row>
    <row r="8" spans="2:17" x14ac:dyDescent="0.2">
      <c r="B8" s="26">
        <v>10</v>
      </c>
      <c r="C8" s="2">
        <v>109.98399999999999</v>
      </c>
      <c r="D8" s="20">
        <f>SUM(C6:C8)</f>
        <v>347.15800000000002</v>
      </c>
      <c r="E8" s="2">
        <v>4.4969999999999999</v>
      </c>
      <c r="F8" s="5">
        <f t="shared" si="0"/>
        <v>0.94176453358424872</v>
      </c>
      <c r="G8" s="2">
        <f t="shared" si="1"/>
        <v>4.2351151075283662</v>
      </c>
      <c r="H8" s="49">
        <f>SUM(G6:G8)</f>
        <v>13.29867183964053</v>
      </c>
      <c r="I8" s="48"/>
      <c r="J8" s="26">
        <v>10</v>
      </c>
      <c r="K8" s="55">
        <f t="shared" si="2"/>
        <v>4.4969999999999999</v>
      </c>
      <c r="L8" s="5">
        <f>EXP(-L$4*$B8)</f>
        <v>0.86070797642505781</v>
      </c>
      <c r="M8" s="2">
        <f>$E8*L8</f>
        <v>3.870603769983485</v>
      </c>
      <c r="N8" s="11">
        <f>SUM(M6:M8)</f>
        <v>12.739908889292074</v>
      </c>
      <c r="O8" s="5">
        <f>EXP(-O$4*$B8)</f>
        <v>1</v>
      </c>
      <c r="P8" s="2">
        <f>$E8*O8</f>
        <v>4.4969999999999999</v>
      </c>
      <c r="Q8" s="20">
        <f>SUM(P6:P8)</f>
        <v>13.695</v>
      </c>
    </row>
    <row r="9" spans="2:17" x14ac:dyDescent="0.2">
      <c r="B9" s="27">
        <v>15</v>
      </c>
      <c r="C9" s="12">
        <v>100.852</v>
      </c>
      <c r="E9" s="12">
        <v>4.4660000000000002</v>
      </c>
      <c r="F9" s="13">
        <f t="shared" si="0"/>
        <v>0.91393118527122819</v>
      </c>
      <c r="G9" s="12">
        <f t="shared" si="1"/>
        <v>4.0816166734213049</v>
      </c>
      <c r="H9" s="48"/>
      <c r="I9" s="48"/>
      <c r="J9" s="27">
        <v>15</v>
      </c>
      <c r="K9" s="56">
        <f>E9</f>
        <v>4.4660000000000002</v>
      </c>
      <c r="L9" s="13">
        <f>EXP(-L$4*$B9)</f>
        <v>0.79851621875937706</v>
      </c>
      <c r="M9" s="12">
        <f>$E9*L9</f>
        <v>3.5661734329793782</v>
      </c>
      <c r="N9" s="7"/>
      <c r="O9" s="13">
        <f>EXP(-O$4*$B9)</f>
        <v>1</v>
      </c>
      <c r="P9" s="12">
        <f>$E9*O9</f>
        <v>4.4660000000000002</v>
      </c>
    </row>
    <row r="10" spans="2:17" x14ac:dyDescent="0.2">
      <c r="B10" s="27">
        <v>20</v>
      </c>
      <c r="C10" s="12">
        <v>88.504000000000005</v>
      </c>
      <c r="E10" s="12">
        <v>4.4260000000000002</v>
      </c>
      <c r="F10" s="13">
        <f t="shared" si="0"/>
        <v>0.88692043671715748</v>
      </c>
      <c r="G10" s="12">
        <f t="shared" si="1"/>
        <v>3.9255098529101393</v>
      </c>
      <c r="H10" s="48"/>
      <c r="I10" s="48"/>
      <c r="J10" s="27">
        <v>20</v>
      </c>
      <c r="K10" s="56">
        <f t="shared" ref="K10:K18" si="3">E10</f>
        <v>4.4260000000000002</v>
      </c>
      <c r="L10" s="13">
        <f>EXP(-L$4*$B10)</f>
        <v>0.74081822068171788</v>
      </c>
      <c r="M10" s="12">
        <f>$E10*L10</f>
        <v>3.2788614447372835</v>
      </c>
      <c r="N10" s="7"/>
      <c r="O10" s="13">
        <f>EXP(-O$4*$B10)</f>
        <v>1</v>
      </c>
      <c r="P10" s="12">
        <f>$E10*O10</f>
        <v>4.4260000000000002</v>
      </c>
    </row>
    <row r="11" spans="2:17" x14ac:dyDescent="0.2">
      <c r="B11" s="27">
        <v>25</v>
      </c>
      <c r="C11" s="12">
        <v>83.603999999999999</v>
      </c>
      <c r="E11" s="12">
        <v>4.3710000000000004</v>
      </c>
      <c r="F11" s="13">
        <f t="shared" si="0"/>
        <v>0.86070797642505781</v>
      </c>
      <c r="G11" s="12">
        <f t="shared" si="1"/>
        <v>3.7621545649539279</v>
      </c>
      <c r="H11" s="48"/>
      <c r="I11" s="48"/>
      <c r="J11" s="27">
        <v>25</v>
      </c>
      <c r="K11" s="56">
        <f t="shared" si="3"/>
        <v>4.3710000000000004</v>
      </c>
      <c r="L11" s="13">
        <f>EXP(-L$4*$B11)</f>
        <v>0.68728927879097224</v>
      </c>
      <c r="M11" s="12">
        <f>$E11*L11</f>
        <v>3.0041414375953401</v>
      </c>
      <c r="N11" s="7"/>
      <c r="O11" s="13">
        <f>EXP(-O$4*$B11)</f>
        <v>1</v>
      </c>
      <c r="P11" s="12">
        <f>$E11*O11</f>
        <v>4.3710000000000004</v>
      </c>
    </row>
    <row r="12" spans="2:17" x14ac:dyDescent="0.2">
      <c r="B12" s="27">
        <v>30</v>
      </c>
      <c r="C12" s="12">
        <v>75.671000000000006</v>
      </c>
      <c r="E12" s="12">
        <v>4.3010000000000002</v>
      </c>
      <c r="F12" s="13">
        <f t="shared" si="0"/>
        <v>0.835270211411272</v>
      </c>
      <c r="G12" s="12">
        <f t="shared" si="1"/>
        <v>3.592497179279881</v>
      </c>
      <c r="H12" s="48"/>
      <c r="I12" s="48"/>
      <c r="J12" s="27">
        <v>30</v>
      </c>
      <c r="K12" s="56">
        <f t="shared" si="3"/>
        <v>4.3010000000000002</v>
      </c>
      <c r="L12" s="13">
        <f>EXP(-L$4*$B12)</f>
        <v>0.63762815162177333</v>
      </c>
      <c r="M12" s="12">
        <f>$E12*L12</f>
        <v>2.7424386801252472</v>
      </c>
      <c r="N12" s="7"/>
      <c r="O12" s="13">
        <f>EXP(-O$4*$B12)</f>
        <v>1</v>
      </c>
      <c r="P12" s="12">
        <f>$E12*O12</f>
        <v>4.3010000000000002</v>
      </c>
    </row>
    <row r="13" spans="2:17" x14ac:dyDescent="0.2">
      <c r="B13" s="27">
        <v>35</v>
      </c>
      <c r="C13" s="12">
        <v>66.900000000000006</v>
      </c>
      <c r="E13" s="12">
        <v>4.2279999999999998</v>
      </c>
      <c r="F13" s="13">
        <f t="shared" si="0"/>
        <v>0.81058424597018708</v>
      </c>
      <c r="G13" s="12">
        <f t="shared" si="1"/>
        <v>3.4271501919619509</v>
      </c>
      <c r="H13" s="48"/>
      <c r="I13" s="48"/>
      <c r="J13" s="27">
        <v>35</v>
      </c>
      <c r="K13" s="56">
        <f t="shared" si="3"/>
        <v>4.2279999999999998</v>
      </c>
      <c r="L13" s="13">
        <f>EXP(-L$4*$B13)</f>
        <v>0.59155536436681511</v>
      </c>
      <c r="M13" s="12">
        <f>$E13*L13</f>
        <v>2.5010960805428941</v>
      </c>
      <c r="N13" s="7"/>
      <c r="O13" s="13">
        <f>EXP(-O$4*$B13)</f>
        <v>1</v>
      </c>
      <c r="P13" s="12">
        <f>$E13*O13</f>
        <v>4.2279999999999998</v>
      </c>
    </row>
    <row r="14" spans="2:17" x14ac:dyDescent="0.2">
      <c r="B14" s="27">
        <v>40</v>
      </c>
      <c r="C14" s="12">
        <v>58.113999999999997</v>
      </c>
      <c r="E14" s="12">
        <v>4.1449999999999996</v>
      </c>
      <c r="F14" s="13">
        <f t="shared" si="0"/>
        <v>0.78662786106655347</v>
      </c>
      <c r="G14" s="12">
        <f t="shared" si="1"/>
        <v>3.2605724841208636</v>
      </c>
      <c r="H14" s="48"/>
      <c r="I14" s="48"/>
      <c r="J14" s="27">
        <v>40</v>
      </c>
      <c r="K14" s="56">
        <f t="shared" si="3"/>
        <v>4.1449999999999996</v>
      </c>
      <c r="L14" s="13">
        <f>EXP(-L$4*$B14)</f>
        <v>0.54881163609402639</v>
      </c>
      <c r="M14" s="12">
        <f>$E14*L14</f>
        <v>2.2748242316097391</v>
      </c>
      <c r="N14" s="7"/>
      <c r="O14" s="13">
        <f>EXP(-O$4*$B14)</f>
        <v>1</v>
      </c>
      <c r="P14" s="12">
        <f>$E14*O14</f>
        <v>4.1449999999999996</v>
      </c>
    </row>
    <row r="15" spans="2:17" x14ac:dyDescent="0.2">
      <c r="B15" s="27">
        <v>45</v>
      </c>
      <c r="C15" s="12">
        <v>48.176000000000002</v>
      </c>
      <c r="E15" s="12">
        <v>4.0419999999999998</v>
      </c>
      <c r="F15" s="13">
        <f t="shared" si="0"/>
        <v>0.76337949433685315</v>
      </c>
      <c r="G15" s="12">
        <f t="shared" si="1"/>
        <v>3.0855799161095603</v>
      </c>
      <c r="H15" s="48"/>
      <c r="I15" s="48"/>
      <c r="J15" s="27">
        <v>45</v>
      </c>
      <c r="K15" s="56">
        <f t="shared" si="3"/>
        <v>4.0419999999999998</v>
      </c>
      <c r="L15" s="13">
        <f>EXP(-L$4*$B15)</f>
        <v>0.50915642060754918</v>
      </c>
      <c r="M15" s="12">
        <f>$E15*L15</f>
        <v>2.0580102520957135</v>
      </c>
      <c r="N15" s="7"/>
      <c r="O15" s="13">
        <f>EXP(-O$4*$B15)</f>
        <v>1</v>
      </c>
      <c r="P15" s="12">
        <f>$E15*O15</f>
        <v>4.0419999999999998</v>
      </c>
    </row>
    <row r="16" spans="2:17" x14ac:dyDescent="0.2">
      <c r="B16" s="27">
        <v>50</v>
      </c>
      <c r="C16" s="12">
        <v>39.033000000000001</v>
      </c>
      <c r="E16" s="12">
        <v>3.9</v>
      </c>
      <c r="F16" s="13">
        <f t="shared" si="0"/>
        <v>0.74081822068171788</v>
      </c>
      <c r="G16" s="12">
        <f t="shared" si="1"/>
        <v>2.8891910606586997</v>
      </c>
      <c r="H16" s="48"/>
      <c r="I16" s="48"/>
      <c r="J16" s="27">
        <v>50</v>
      </c>
      <c r="K16" s="56">
        <f t="shared" si="3"/>
        <v>3.9</v>
      </c>
      <c r="L16" s="13">
        <f>EXP(-L$4*$B16)</f>
        <v>0.47236655274101469</v>
      </c>
      <c r="M16" s="12">
        <f>$E16*L16</f>
        <v>1.8422295556899573</v>
      </c>
      <c r="N16" s="7"/>
      <c r="O16" s="13">
        <f>EXP(-O$4*$B16)</f>
        <v>1</v>
      </c>
      <c r="P16" s="12">
        <f>$E16*O16</f>
        <v>3.9</v>
      </c>
    </row>
    <row r="17" spans="2:17" x14ac:dyDescent="0.2">
      <c r="B17" s="27">
        <v>55</v>
      </c>
      <c r="C17" s="12">
        <v>32.256999999999998</v>
      </c>
      <c r="E17" s="12">
        <v>3.694</v>
      </c>
      <c r="F17" s="13">
        <f t="shared" si="0"/>
        <v>0.71892373343192617</v>
      </c>
      <c r="G17" s="12">
        <f t="shared" si="1"/>
        <v>2.6557042712975352</v>
      </c>
      <c r="H17" s="48"/>
      <c r="I17" s="48"/>
      <c r="J17" s="27">
        <v>55</v>
      </c>
      <c r="K17" s="56">
        <f t="shared" si="3"/>
        <v>3.694</v>
      </c>
      <c r="L17" s="13">
        <f>EXP(-L$4*$B17)</f>
        <v>0.43823499246494924</v>
      </c>
      <c r="M17" s="12">
        <f>$E17*L17</f>
        <v>1.6188400621655226</v>
      </c>
      <c r="N17" s="7"/>
      <c r="O17" s="13">
        <f>EXP(-O$4*$B17)</f>
        <v>1</v>
      </c>
      <c r="P17" s="12">
        <f>$E17*O17</f>
        <v>3.694</v>
      </c>
    </row>
    <row r="18" spans="2:17" x14ac:dyDescent="0.2">
      <c r="B18" s="27">
        <v>60</v>
      </c>
      <c r="C18" s="12">
        <v>26.742999999999999</v>
      </c>
      <c r="D18" s="21">
        <f>SUM(C9:C18)</f>
        <v>619.85399999999993</v>
      </c>
      <c r="E18" s="12">
        <v>3.3860000000000001</v>
      </c>
      <c r="F18" s="13">
        <f t="shared" si="0"/>
        <v>0.69767632607103103</v>
      </c>
      <c r="G18" s="12">
        <f t="shared" si="1"/>
        <v>2.3623320400765113</v>
      </c>
      <c r="H18" s="50">
        <f>SUM(G9:G18)</f>
        <v>33.042308234790369</v>
      </c>
      <c r="I18" s="48"/>
      <c r="J18" s="27">
        <v>60</v>
      </c>
      <c r="K18" s="56">
        <f t="shared" si="3"/>
        <v>3.3860000000000001</v>
      </c>
      <c r="L18" s="13">
        <f>EXP(-L$4*$B18)</f>
        <v>0.40656965974059917</v>
      </c>
      <c r="M18" s="12">
        <f>$E18*L18</f>
        <v>1.3766448678816687</v>
      </c>
      <c r="N18" s="14">
        <f>SUM(M9:M18)</f>
        <v>24.263260045422744</v>
      </c>
      <c r="O18" s="13">
        <f>EXP(-O$4*$B18)</f>
        <v>1</v>
      </c>
      <c r="P18" s="12">
        <f>$E18*O18</f>
        <v>3.3860000000000001</v>
      </c>
      <c r="Q18" s="21">
        <f>SUM(P9:P18)</f>
        <v>40.959000000000003</v>
      </c>
    </row>
    <row r="19" spans="2:17" x14ac:dyDescent="0.2">
      <c r="B19" s="28">
        <v>65</v>
      </c>
      <c r="C19" s="3">
        <v>20.861000000000001</v>
      </c>
      <c r="E19" s="3">
        <v>2.948</v>
      </c>
      <c r="F19" s="6">
        <f t="shared" si="0"/>
        <v>0.67705687449816465</v>
      </c>
      <c r="G19" s="3">
        <f t="shared" si="1"/>
        <v>1.9959636660205893</v>
      </c>
      <c r="H19" s="48"/>
      <c r="I19" s="48"/>
      <c r="J19" s="28">
        <v>65</v>
      </c>
      <c r="K19" s="57">
        <f>E19</f>
        <v>2.948</v>
      </c>
      <c r="L19" s="6">
        <f>EXP(-L$4*$B19)</f>
        <v>0.37719235356315695</v>
      </c>
      <c r="M19" s="3">
        <f>$E19*L19</f>
        <v>1.1119630583041866</v>
      </c>
      <c r="N19" s="7"/>
      <c r="O19" s="6">
        <f>EXP(-O$4*$B19)</f>
        <v>1</v>
      </c>
      <c r="P19" s="3">
        <f>$E19*O19</f>
        <v>2.948</v>
      </c>
    </row>
    <row r="20" spans="2:17" x14ac:dyDescent="0.2">
      <c r="B20" s="28">
        <v>70</v>
      </c>
      <c r="C20" s="3">
        <v>14.426</v>
      </c>
      <c r="E20" s="3">
        <v>2.3809999999999998</v>
      </c>
      <c r="F20" s="6">
        <f t="shared" si="0"/>
        <v>0.65704681981505675</v>
      </c>
      <c r="G20" s="3">
        <f t="shared" si="1"/>
        <v>1.56442847797965</v>
      </c>
      <c r="H20" s="48"/>
      <c r="I20" s="48"/>
      <c r="J20" s="28">
        <v>70</v>
      </c>
      <c r="K20" s="57">
        <f t="shared" ref="K20:K26" si="4">E20</f>
        <v>2.3809999999999998</v>
      </c>
      <c r="L20" s="6">
        <f>EXP(-L$4*$B20)</f>
        <v>0.34993774911115533</v>
      </c>
      <c r="M20" s="3">
        <f>$E20*L20</f>
        <v>0.83320178063366079</v>
      </c>
      <c r="N20" s="7"/>
      <c r="O20" s="6">
        <f>EXP(-O$4*$B20)</f>
        <v>1</v>
      </c>
      <c r="P20" s="3">
        <f>$E20*O20</f>
        <v>2.3809999999999998</v>
      </c>
    </row>
    <row r="21" spans="2:17" x14ac:dyDescent="0.2">
      <c r="B21" s="28">
        <v>75</v>
      </c>
      <c r="C21" s="3">
        <v>8.6170000000000009</v>
      </c>
      <c r="E21" s="3">
        <v>1.706</v>
      </c>
      <c r="F21" s="6">
        <f t="shared" si="0"/>
        <v>0.63762815162177333</v>
      </c>
      <c r="G21" s="3">
        <f t="shared" si="1"/>
        <v>1.0877936266667452</v>
      </c>
      <c r="H21" s="48"/>
      <c r="I21" s="48"/>
      <c r="J21" s="28">
        <v>75</v>
      </c>
      <c r="K21" s="57">
        <f t="shared" si="4"/>
        <v>1.706</v>
      </c>
      <c r="L21" s="6">
        <f>EXP(-L$4*$B21)</f>
        <v>0.32465246735834974</v>
      </c>
      <c r="M21" s="3">
        <f>$E21*L21</f>
        <v>0.55385710931334464</v>
      </c>
      <c r="N21" s="7"/>
      <c r="O21" s="6">
        <f>EXP(-O$4*$B21)</f>
        <v>1</v>
      </c>
      <c r="P21" s="3">
        <f>$E21*O21</f>
        <v>1.706</v>
      </c>
    </row>
    <row r="22" spans="2:17" x14ac:dyDescent="0.2">
      <c r="B22" s="28">
        <v>80</v>
      </c>
      <c r="C22" s="3">
        <v>4.25</v>
      </c>
      <c r="E22" s="3">
        <v>1.0229999999999999</v>
      </c>
      <c r="F22" s="6">
        <f t="shared" si="0"/>
        <v>0.61878339180614084</v>
      </c>
      <c r="G22" s="3">
        <f t="shared" si="1"/>
        <v>0.63301540981768201</v>
      </c>
      <c r="H22" s="48"/>
      <c r="I22" s="48"/>
      <c r="J22" s="28">
        <v>80</v>
      </c>
      <c r="K22" s="57">
        <f t="shared" si="4"/>
        <v>1.0229999999999999</v>
      </c>
      <c r="L22" s="6">
        <f>EXP(-L$4*$B22)</f>
        <v>0.30119421191220214</v>
      </c>
      <c r="M22" s="3">
        <f>$E22*L22</f>
        <v>0.30812167878618274</v>
      </c>
      <c r="N22" s="7"/>
      <c r="O22" s="6">
        <f>EXP(-O$4*$B22)</f>
        <v>1</v>
      </c>
      <c r="P22" s="3">
        <f>$E22*O22</f>
        <v>1.0229999999999999</v>
      </c>
    </row>
    <row r="23" spans="2:17" x14ac:dyDescent="0.2">
      <c r="B23" s="28">
        <v>85</v>
      </c>
      <c r="C23" s="3">
        <v>1.468</v>
      </c>
      <c r="E23" s="3">
        <v>0.47699999999999998</v>
      </c>
      <c r="F23" s="6">
        <f t="shared" si="0"/>
        <v>0.6004955788122659</v>
      </c>
      <c r="G23" s="3">
        <f t="shared" si="1"/>
        <v>0.28643639109345082</v>
      </c>
      <c r="H23" s="48"/>
      <c r="I23" s="48"/>
      <c r="J23" s="28">
        <v>85</v>
      </c>
      <c r="K23" s="57">
        <f t="shared" si="4"/>
        <v>0.47699999999999998</v>
      </c>
      <c r="L23" s="6">
        <f>EXP(-L$4*$B23)</f>
        <v>0.27943096822140734</v>
      </c>
      <c r="M23" s="3">
        <f>$E23*L23</f>
        <v>0.1332885718416113</v>
      </c>
      <c r="N23" s="7"/>
      <c r="O23" s="6">
        <f>EXP(-O$4*$B23)</f>
        <v>1</v>
      </c>
      <c r="P23" s="3">
        <f>$E23*O23</f>
        <v>0.47699999999999998</v>
      </c>
    </row>
    <row r="24" spans="2:17" x14ac:dyDescent="0.2">
      <c r="B24" s="28">
        <v>90</v>
      </c>
      <c r="C24" s="3">
        <v>0.34</v>
      </c>
      <c r="E24" s="3">
        <v>0.158</v>
      </c>
      <c r="F24" s="6">
        <f t="shared" si="0"/>
        <v>0.58274825237398964</v>
      </c>
      <c r="G24" s="3">
        <f t="shared" si="1"/>
        <v>9.2074223875090358E-2</v>
      </c>
      <c r="H24" s="48"/>
      <c r="I24" s="48"/>
      <c r="J24" s="28">
        <v>90</v>
      </c>
      <c r="K24" s="57">
        <f t="shared" si="4"/>
        <v>0.158</v>
      </c>
      <c r="L24" s="6">
        <f>EXP(-L$4*$B24)</f>
        <v>0.25924026064589156</v>
      </c>
      <c r="M24" s="3">
        <f>$E24*L24</f>
        <v>4.095996118205087E-2</v>
      </c>
      <c r="N24" s="7"/>
      <c r="O24" s="6">
        <f>EXP(-O$4*$B24)</f>
        <v>1</v>
      </c>
      <c r="P24" s="3">
        <f>$E24*O24</f>
        <v>0.158</v>
      </c>
    </row>
    <row r="25" spans="2:17" x14ac:dyDescent="0.2">
      <c r="B25" s="28">
        <v>95</v>
      </c>
      <c r="C25" s="3">
        <v>4.7E-2</v>
      </c>
      <c r="E25" s="3">
        <v>3.4000000000000002E-2</v>
      </c>
      <c r="F25" s="6">
        <f t="shared" si="0"/>
        <v>0.56552543869953709</v>
      </c>
      <c r="G25" s="3">
        <f t="shared" si="1"/>
        <v>1.9227864915784262E-2</v>
      </c>
      <c r="H25" s="48"/>
      <c r="I25" s="48"/>
      <c r="J25" s="28">
        <v>95</v>
      </c>
      <c r="K25" s="57">
        <f t="shared" si="4"/>
        <v>3.4000000000000002E-2</v>
      </c>
      <c r="L25" s="6">
        <f>EXP(-L$4*$B25)</f>
        <v>0.24050846320834213</v>
      </c>
      <c r="M25" s="3">
        <f>$E25*L25</f>
        <v>8.1772877490836338E-3</v>
      </c>
      <c r="N25" s="7"/>
      <c r="O25" s="6">
        <f>EXP(-O$4*$B25)</f>
        <v>1</v>
      </c>
      <c r="P25" s="3">
        <f>$E25*O25</f>
        <v>3.4000000000000002E-2</v>
      </c>
    </row>
    <row r="26" spans="2:17" x14ac:dyDescent="0.2">
      <c r="B26" s="29">
        <v>100</v>
      </c>
      <c r="C26" s="17">
        <v>5.0000000000000001E-3</v>
      </c>
      <c r="D26" s="22">
        <f>SUM(C19:C26)</f>
        <v>50.014000000000003</v>
      </c>
      <c r="E26" s="17">
        <v>5.0000000000000001E-3</v>
      </c>
      <c r="F26" s="19">
        <f t="shared" si="0"/>
        <v>0.54881163609402639</v>
      </c>
      <c r="G26" s="17">
        <f t="shared" si="1"/>
        <v>2.7440581804701321E-3</v>
      </c>
      <c r="H26" s="22">
        <f>SUM(G19:G26)</f>
        <v>5.6816837185494622</v>
      </c>
      <c r="I26" s="48"/>
      <c r="J26" s="29">
        <v>100</v>
      </c>
      <c r="K26" s="58">
        <f t="shared" si="4"/>
        <v>5.0000000000000001E-3</v>
      </c>
      <c r="L26" s="19">
        <f>EXP(-L$4*$B26)</f>
        <v>0.22313016014842982</v>
      </c>
      <c r="M26" s="17">
        <f>$E26*L26</f>
        <v>1.1156508007421492E-3</v>
      </c>
      <c r="N26" s="18">
        <f>SUM(M19:M26)</f>
        <v>2.9906850986108626</v>
      </c>
      <c r="O26" s="19">
        <f>EXP(-O$4*$B26)</f>
        <v>1</v>
      </c>
      <c r="P26" s="17">
        <f>$E26*O26</f>
        <v>5.0000000000000001E-3</v>
      </c>
      <c r="Q26" s="22">
        <f>SUM(P19:P26)</f>
        <v>8.7320000000000011</v>
      </c>
    </row>
    <row r="27" spans="2:17" x14ac:dyDescent="0.2">
      <c r="B27" s="30" t="s">
        <v>5</v>
      </c>
      <c r="D27" s="16">
        <f>D8/D18</f>
        <v>0.56006414413716787</v>
      </c>
      <c r="E27" s="25"/>
      <c r="H27" s="51">
        <f>H8/H18</f>
        <v>0.40247405675001569</v>
      </c>
      <c r="I27" s="48"/>
      <c r="J27" s="30" t="s">
        <v>5</v>
      </c>
      <c r="K27" s="53"/>
      <c r="L27" s="15"/>
      <c r="M27" s="15"/>
      <c r="N27" s="33">
        <f>N8/N18</f>
        <v>0.52506995619887664</v>
      </c>
      <c r="O27" s="15"/>
      <c r="P27" s="15"/>
      <c r="Q27" s="16">
        <f>Q8/Q18</f>
        <v>0.3343587489928953</v>
      </c>
    </row>
    <row r="28" spans="2:17" x14ac:dyDescent="0.2">
      <c r="B28" s="30" t="s">
        <v>6</v>
      </c>
      <c r="D28" s="16">
        <f>D26/D18</f>
        <v>8.0686742361911049E-2</v>
      </c>
      <c r="E28" s="7"/>
      <c r="H28" s="52">
        <f>H26/H18</f>
        <v>0.17195178006865744</v>
      </c>
      <c r="I28" s="48"/>
      <c r="J28" s="30" t="s">
        <v>6</v>
      </c>
      <c r="K28" s="53"/>
      <c r="L28" s="15"/>
      <c r="M28" s="15"/>
      <c r="N28" s="10">
        <f>N26/N18</f>
        <v>0.12325982135179128</v>
      </c>
      <c r="O28" s="15"/>
      <c r="P28" s="15"/>
      <c r="Q28" s="16">
        <f>Q26/Q18</f>
        <v>0.21318879855465223</v>
      </c>
    </row>
    <row r="29" spans="2:17" x14ac:dyDescent="0.2">
      <c r="B29" s="31" t="s">
        <v>7</v>
      </c>
      <c r="C29" s="8"/>
      <c r="D29" s="23">
        <f>(D8+D26)/D18</f>
        <v>0.64075088649907896</v>
      </c>
      <c r="E29" s="32"/>
      <c r="F29" s="8"/>
      <c r="G29" s="8"/>
      <c r="H29" s="23">
        <f>(H8+H26)/H18</f>
        <v>0.5744258368186731</v>
      </c>
      <c r="I29" s="48"/>
      <c r="J29" s="31" t="s">
        <v>7</v>
      </c>
      <c r="K29" s="54"/>
      <c r="L29" s="24"/>
      <c r="M29" s="24"/>
      <c r="N29" s="34">
        <f>(N8+N26)/N18</f>
        <v>0.64832977755066801</v>
      </c>
      <c r="O29" s="24"/>
      <c r="P29" s="24"/>
      <c r="Q29" s="23">
        <f>(Q8+Q26)/Q18</f>
        <v>0.54754754754754753</v>
      </c>
    </row>
    <row r="30" spans="2:17" x14ac:dyDescent="0.2">
      <c r="I30" s="48"/>
    </row>
  </sheetData>
  <mergeCells count="11">
    <mergeCell ref="C2:E4"/>
    <mergeCell ref="B2:B4"/>
    <mergeCell ref="F2:H2"/>
    <mergeCell ref="F3:H3"/>
    <mergeCell ref="F4:H4"/>
    <mergeCell ref="L2:N3"/>
    <mergeCell ref="L4:N4"/>
    <mergeCell ref="O2:Q3"/>
    <mergeCell ref="O4:Q4"/>
    <mergeCell ref="J2:J4"/>
    <mergeCell ref="K2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Amaral, Ernesto F. L.</dc:creator>
  <cp:lastModifiedBy>Amaral, Ernesto F. L.</cp:lastModifiedBy>
  <dcterms:created xsi:type="dcterms:W3CDTF">2025-04-14T07:08:07Z</dcterms:created>
  <dcterms:modified xsi:type="dcterms:W3CDTF">2025-04-15T20:56:50Z</dcterms:modified>
</cp:coreProperties>
</file>